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Záloha kľúč 1.12.2017\N.Ľubovňa - v.o. § 117 ZoVO, Chodník N.Ľubovňa (MAS) 12 2019\"/>
    </mc:Choice>
  </mc:AlternateContent>
  <xr:revisionPtr revIDLastSave="0" documentId="13_ncr:1_{495FD0C5-7933-4E8E-ACAF-4E5629572C3B}" xr6:coauthVersionLast="45" xr6:coauthVersionMax="45" xr10:uidLastSave="{00000000-0000-0000-0000-000000000000}"/>
  <bookViews>
    <workbookView xWindow="12285" yWindow="1215" windowWidth="16440" windowHeight="14205" firstSheet="1" activeTab="1" xr2:uid="{00000000-000D-0000-FFFF-FFFF00000000}"/>
  </bookViews>
  <sheets>
    <sheet name="Rekapitulácia stavby" sheetId="1" state="veryHidden" r:id="rId1"/>
    <sheet name="191018 - Vybudovanie cykl..." sheetId="2" r:id="rId2"/>
  </sheets>
  <definedNames>
    <definedName name="_xlnm._FilterDatabase" localSheetId="1" hidden="1">'191018 - Vybudovanie cykl...'!$C$119:$K$161</definedName>
    <definedName name="_xlnm.Print_Titles" localSheetId="1">'191018 - Vybudovanie cykl...'!$119:$119</definedName>
    <definedName name="_xlnm.Print_Titles" localSheetId="0">'Rekapitulácia stavby'!$92:$92</definedName>
    <definedName name="_xlnm.Print_Area" localSheetId="1">'191018 - Vybudovanie cykl...'!$C$4:$J$76,'191018 - Vybudovanie cykl...'!$C$109:$K$161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61" i="2"/>
  <c r="BH161" i="2"/>
  <c r="BG161" i="2"/>
  <c r="BE161" i="2"/>
  <c r="T161" i="2"/>
  <c r="R161" i="2"/>
  <c r="R158" i="2" s="1"/>
  <c r="R157" i="2" s="1"/>
  <c r="P161" i="2"/>
  <c r="BK161" i="2"/>
  <c r="J161" i="2"/>
  <c r="BF161" i="2" s="1"/>
  <c r="BI160" i="2"/>
  <c r="BH160" i="2"/>
  <c r="BG160" i="2"/>
  <c r="BE160" i="2"/>
  <c r="T160" i="2"/>
  <c r="T158" i="2" s="1"/>
  <c r="T157" i="2" s="1"/>
  <c r="R160" i="2"/>
  <c r="P160" i="2"/>
  <c r="BK160" i="2"/>
  <c r="BK158" i="2" s="1"/>
  <c r="J160" i="2"/>
  <c r="BF160" i="2" s="1"/>
  <c r="BI159" i="2"/>
  <c r="BH159" i="2"/>
  <c r="BG159" i="2"/>
  <c r="BE159" i="2"/>
  <c r="T159" i="2"/>
  <c r="R159" i="2"/>
  <c r="P159" i="2"/>
  <c r="P158" i="2" s="1"/>
  <c r="P157" i="2" s="1"/>
  <c r="BK159" i="2"/>
  <c r="J159" i="2"/>
  <c r="BI156" i="2"/>
  <c r="BH156" i="2"/>
  <c r="BG156" i="2"/>
  <c r="BE156" i="2"/>
  <c r="T156" i="2"/>
  <c r="T155" i="2" s="1"/>
  <c r="R156" i="2"/>
  <c r="R155" i="2"/>
  <c r="P156" i="2"/>
  <c r="P155" i="2" s="1"/>
  <c r="BK156" i="2"/>
  <c r="BK155" i="2" s="1"/>
  <c r="J155" i="2" s="1"/>
  <c r="J100" i="2" s="1"/>
  <c r="J156" i="2"/>
  <c r="L155" i="2" s="1"/>
  <c r="BF156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R147" i="2"/>
  <c r="P148" i="2"/>
  <c r="P147" i="2" s="1"/>
  <c r="BK148" i="2"/>
  <c r="BK147" i="2" s="1"/>
  <c r="J147" i="2" s="1"/>
  <c r="J99" i="2" s="1"/>
  <c r="J148" i="2"/>
  <c r="BF148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T141" i="2" s="1"/>
  <c r="R142" i="2"/>
  <c r="R141" i="2"/>
  <c r="P142" i="2"/>
  <c r="BK142" i="2"/>
  <c r="BK141" i="2"/>
  <c r="J141" i="2" s="1"/>
  <c r="J98" i="2" s="1"/>
  <c r="J142" i="2"/>
  <c r="L141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R135" i="2"/>
  <c r="P136" i="2"/>
  <c r="BK136" i="2"/>
  <c r="BK135" i="2" s="1"/>
  <c r="J135" i="2" s="1"/>
  <c r="J97" i="2" s="1"/>
  <c r="J136" i="2"/>
  <c r="BF136" i="2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F31" i="2" s="1"/>
  <c r="AZ95" i="1" s="1"/>
  <c r="AZ94" i="1" s="1"/>
  <c r="T123" i="2"/>
  <c r="R123" i="2"/>
  <c r="R122" i="2" s="1"/>
  <c r="R121" i="2" s="1"/>
  <c r="R120" i="2" s="1"/>
  <c r="P123" i="2"/>
  <c r="P122" i="2" s="1"/>
  <c r="BK123" i="2"/>
  <c r="J123" i="2"/>
  <c r="J116" i="2"/>
  <c r="F116" i="2"/>
  <c r="F114" i="2"/>
  <c r="E112" i="2"/>
  <c r="J89" i="2"/>
  <c r="F89" i="2"/>
  <c r="F87" i="2"/>
  <c r="E85" i="2"/>
  <c r="J22" i="2"/>
  <c r="J117" i="2"/>
  <c r="J90" i="2"/>
  <c r="J21" i="2"/>
  <c r="F117" i="2"/>
  <c r="F90" i="2"/>
  <c r="J114" i="2"/>
  <c r="J87" i="2"/>
  <c r="AS94" i="1"/>
  <c r="L90" i="1"/>
  <c r="AM90" i="1"/>
  <c r="AM89" i="1"/>
  <c r="L89" i="1"/>
  <c r="AM87" i="1"/>
  <c r="L87" i="1"/>
  <c r="L85" i="1"/>
  <c r="L84" i="1"/>
  <c r="L122" i="2" l="1"/>
  <c r="J31" i="2"/>
  <c r="AV95" i="1" s="1"/>
  <c r="BF142" i="2"/>
  <c r="L147" i="2"/>
  <c r="BF123" i="2"/>
  <c r="J32" i="2" s="1"/>
  <c r="AW95" i="1" s="1"/>
  <c r="AT95" i="1" s="1"/>
  <c r="BK122" i="2"/>
  <c r="J122" i="2" s="1"/>
  <c r="J96" i="2" s="1"/>
  <c r="F34" i="2"/>
  <c r="BC95" i="1" s="1"/>
  <c r="BC94" i="1" s="1"/>
  <c r="AY94" i="1" s="1"/>
  <c r="L135" i="2"/>
  <c r="BF159" i="2"/>
  <c r="L158" i="2"/>
  <c r="F33" i="2"/>
  <c r="BB95" i="1" s="1"/>
  <c r="BB94" i="1" s="1"/>
  <c r="F35" i="2"/>
  <c r="BD95" i="1" s="1"/>
  <c r="BD94" i="1" s="1"/>
  <c r="W33" i="1" s="1"/>
  <c r="T135" i="2"/>
  <c r="P141" i="2"/>
  <c r="T122" i="2"/>
  <c r="W29" i="1"/>
  <c r="AV94" i="1"/>
  <c r="F32" i="2"/>
  <c r="BA95" i="1" s="1"/>
  <c r="BA94" i="1" s="1"/>
  <c r="P135" i="2"/>
  <c r="P121" i="2" s="1"/>
  <c r="P120" i="2" s="1"/>
  <c r="AU95" i="1" s="1"/>
  <c r="AU94" i="1" s="1"/>
  <c r="W32" i="1"/>
  <c r="T147" i="2"/>
  <c r="J158" i="2"/>
  <c r="J102" i="2" s="1"/>
  <c r="BK157" i="2"/>
  <c r="J157" i="2" s="1"/>
  <c r="J101" i="2" s="1"/>
  <c r="BK121" i="2" l="1"/>
  <c r="L163" i="2"/>
  <c r="AW94" i="1"/>
  <c r="AK30" i="1" s="1"/>
  <c r="W30" i="1"/>
  <c r="W31" i="1"/>
  <c r="AX94" i="1"/>
  <c r="J121" i="2"/>
  <c r="J95" i="2" s="1"/>
  <c r="BK120" i="2"/>
  <c r="J120" i="2" s="1"/>
  <c r="T121" i="2"/>
  <c r="T120" i="2" s="1"/>
  <c r="AT94" i="1"/>
  <c r="AK29" i="1"/>
  <c r="J28" i="2" l="1"/>
  <c r="J94" i="2"/>
  <c r="AG95" i="1" l="1"/>
  <c r="J37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<sst xmlns="http://schemas.openxmlformats.org/spreadsheetml/2006/main" count="770" uniqueCount="262">
  <si>
    <t>Export Komplet</t>
  </si>
  <si>
    <t/>
  </si>
  <si>
    <t>2.0</t>
  </si>
  <si>
    <t>False</t>
  </si>
  <si>
    <t>{4a85c1a7-c569-4b1e-8359-047ba014d732}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</si>
  <si>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</si>
  <si>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</si>
  <si>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</si>
  <si>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</si>
  <si>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</si>
  <si>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</si>
  <si>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</si>
  <si>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191018</t>
  </si>
  <si>
    <t>Stavba:</t>
  </si>
  <si>
    <t>Vybudovanie cykloturistického chodníka</t>
  </si>
  <si>
    <t>JKSO:</t>
  </si>
  <si>
    <t>KS:</t>
  </si>
  <si>
    <t>Miesto:</t>
  </si>
  <si>
    <t>Novaá Ľubovňa</t>
  </si>
  <si>
    <t>Dátum:</t>
  </si>
  <si>
    <t>18. 10. 2019</t>
  </si>
  <si>
    <t>Objednávateľ:</t>
  </si>
  <si>
    <t>IČO:</t>
  </si>
  <si>
    <t>Obec Nová Ľubovňa</t>
  </si>
  <si>
    <t>IČ DPH:</t>
  </si>
  <si>
    <t>Zhotoviteľ:</t>
  </si>
  <si>
    <t xml:space="preserve"> </t>
  </si>
  <si>
    <t>Projektant:</t>
  </si>
  <si>
    <t>Projektplan,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</si>
  <si>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</si>
  <si>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</si>
  <si>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</si>
  <si>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</si>
  <si>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</si>
  <si>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</si>
  <si>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</si>
  <si>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</si>
  <si>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</si>
  <si>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</si>
  <si>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</si>
  <si>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</si>
  <si>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</si>
  <si>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</si>
  <si>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</si>
  <si>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</si>
  <si>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</si>
  <si>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</si>
  <si>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</si>
  <si>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</si>
  <si>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</si>
  <si>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</si>
  <si>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</si>
  <si>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</si>
  <si>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</si>
  <si>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</si>
  <si>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</si>
  <si>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</si>
  <si>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</si>
  <si>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</si>
  <si>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</si>
  <si>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</si>
  <si>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</si>
  <si>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</si>
  <si>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</si>
  <si>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</si>
  <si>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</si>
  <si>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</si>
  <si>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</si>
  <si>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</si>
  <si>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</si>
  <si>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</si>
  <si>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</si>
  <si>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</si>
  <si>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</si>
  <si>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</si>
  <si>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</si>
  <si>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</si>
  <si>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</si>
  <si>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</si>
  <si>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</si>
  <si>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</si>
  <si>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</si>
  <si>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</si>
  <si>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</si>
  <si>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</si>
  <si>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</si>
  <si>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</si>
  <si>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</si>
  <si>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</si>
  <si>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</si>
  <si>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</si>
  <si>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</si>
  <si>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</si>
  <si>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</si>
  <si>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</si>
  <si>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</si>
  <si>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</si>
  <si>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</si>
  <si>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</si>
  <si>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</si>
  <si>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</si>
  <si>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</si>
  <si>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</si>
  <si>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</si>
  <si>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</si>
  <si>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</si>
  <si>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</si>
  <si>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</si>
  <si>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</si>
  <si>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</si>
  <si>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112201102</t>
  </si>
  <si>
    <t>Odstránenie pňov na vzdial. 50 m priemeru nad 300 do 500 mm</t>
  </si>
  <si>
    <t>ks</t>
  </si>
  <si>
    <t>4</t>
  </si>
  <si>
    <t>2</t>
  </si>
  <si>
    <t>509155700</t>
  </si>
  <si>
    <t>121101111</t>
  </si>
  <si>
    <t>m3</t>
  </si>
  <si>
    <t>-421074496</t>
  </si>
  <si>
    <t>3</t>
  </si>
  <si>
    <t>122202201</t>
  </si>
  <si>
    <t>Odkopávka a prekopávka nezapažená pre cesty, v hornine 3 do 100 m3</t>
  </si>
  <si>
    <t>324013388</t>
  </si>
  <si>
    <t>122202209</t>
  </si>
  <si>
    <t>Odkopávky a prekopávky nezapažené pre cesty. Príplatok za lepivosť horniny 3</t>
  </si>
  <si>
    <t>1110462565</t>
  </si>
  <si>
    <t>5</t>
  </si>
  <si>
    <t>132201201</t>
  </si>
  <si>
    <t>10691129</t>
  </si>
  <si>
    <t>6</t>
  </si>
  <si>
    <t>132201209</t>
  </si>
  <si>
    <t>Príplatok k cenám za lepivosť pri hĺbení rýh š. nad 600 do 2 000 mm zapaž. i nezapažených, s urovnaním dna v hornine 3</t>
  </si>
  <si>
    <t>593503430</t>
  </si>
  <si>
    <t>7</t>
  </si>
  <si>
    <t>162601412</t>
  </si>
  <si>
    <t>Vodorovné premiestnenie pňov nad 300 do 500 mm do 3000 m</t>
  </si>
  <si>
    <t>474233936</t>
  </si>
  <si>
    <t>8</t>
  </si>
  <si>
    <t>167101101</t>
  </si>
  <si>
    <t>Nakladanie neuľahnutého výkopku z hornín tr.1-4 do 100 m3</t>
  </si>
  <si>
    <t>1556607657</t>
  </si>
  <si>
    <t>9</t>
  </si>
  <si>
    <t>171201101</t>
  </si>
  <si>
    <t>Uloženie sypaniny do násypov s rozprestretím sypaniny vo vrstvách a s hrubým urovnaním nezhutnených</t>
  </si>
  <si>
    <t>-1419910904</t>
  </si>
  <si>
    <t>10</t>
  </si>
  <si>
    <t>174201101</t>
  </si>
  <si>
    <t>Zásyp sypaninou bez zhutnenia jám, šachiet, rýh, zárezov alebo okolo objektov do 100 m3</t>
  </si>
  <si>
    <t>-1668760990</t>
  </si>
  <si>
    <t>11</t>
  </si>
  <si>
    <t>175101202</t>
  </si>
  <si>
    <t>Obsyp a zásyp objektov sypaninou z vhodných hornín 1 až 4 s prehodením sypaniny</t>
  </si>
  <si>
    <t>-900169109</t>
  </si>
  <si>
    <t>12</t>
  </si>
  <si>
    <t>181101102</t>
  </si>
  <si>
    <t>Úprava pláne v zárezoch v hornine 1-4 so zhutnením</t>
  </si>
  <si>
    <t>m2</t>
  </si>
  <si>
    <t>-531052604</t>
  </si>
  <si>
    <t>Zakladanie</t>
  </si>
  <si>
    <t>13</t>
  </si>
  <si>
    <t>215901101</t>
  </si>
  <si>
    <t>Zhutnenie podložia z rastlej horniny 1 až 4 pod násypy, z hornina súdržných do 92 % PS a nesúdržných</t>
  </si>
  <si>
    <t>-658724042</t>
  </si>
  <si>
    <t>14</t>
  </si>
  <si>
    <t>271573001</t>
  </si>
  <si>
    <t>Násyp pod základové  konštrukcie so zhutnením zo štrkopiesku</t>
  </si>
  <si>
    <t>284504358</t>
  </si>
  <si>
    <t>15</t>
  </si>
  <si>
    <t>274313612</t>
  </si>
  <si>
    <t>Betón základových pásov, prostý tr. C 20/25</t>
  </si>
  <si>
    <t>-253832401</t>
  </si>
  <si>
    <t>16</t>
  </si>
  <si>
    <t>274351215</t>
  </si>
  <si>
    <t>Debnenie stien základových pásov, zhotovenie-dielce</t>
  </si>
  <si>
    <t>1079894513</t>
  </si>
  <si>
    <t>17</t>
  </si>
  <si>
    <t>274351216</t>
  </si>
  <si>
    <t>Debnenie stien základových pásov, odstránenie-dielce</t>
  </si>
  <si>
    <t>-26415820</t>
  </si>
  <si>
    <t>Komunikácie</t>
  </si>
  <si>
    <t>18</t>
  </si>
  <si>
    <t>564752111</t>
  </si>
  <si>
    <t>371431058</t>
  </si>
  <si>
    <t>19</t>
  </si>
  <si>
    <t>564851111</t>
  </si>
  <si>
    <t>Podklad zo štrkodrviny s rozprestretím a zhutnením, po zhutnení hr. 150 mm</t>
  </si>
  <si>
    <t>861600281</t>
  </si>
  <si>
    <t>596911144</t>
  </si>
  <si>
    <t>Kladenie betónovej zámkovej dlažby komunikácií pre peších hr. 60 mm pre peších nad 300 m2 so zriadením lôžka z kameniva hr. 30 mm</t>
  </si>
  <si>
    <t>-1530271384</t>
  </si>
  <si>
    <t>21</t>
  </si>
  <si>
    <t>M</t>
  </si>
  <si>
    <t>592460010100</t>
  </si>
  <si>
    <t>Dlažba betónová bezškárová, rozmer 200x100x60 mm, sivá</t>
  </si>
  <si>
    <t>1331826945</t>
  </si>
  <si>
    <t>22</t>
  </si>
  <si>
    <t>596911391</t>
  </si>
  <si>
    <t>Dopiľovanie betónovej zámkovej dlažby hr. do 60 mm</t>
  </si>
  <si>
    <t>m</t>
  </si>
  <si>
    <t>139595864</t>
  </si>
  <si>
    <t>Ostatné konštrukcie a práce-búranie</t>
  </si>
  <si>
    <t>23</t>
  </si>
  <si>
    <t>915721211</t>
  </si>
  <si>
    <t>Vodorovné dopravné značenie striekané farbou prechodov pre chodcov, šípky, symboly a pod., biela základná</t>
  </si>
  <si>
    <t>-1610742079</t>
  </si>
  <si>
    <t>24</t>
  </si>
  <si>
    <t>915791112</t>
  </si>
  <si>
    <t>Predznačenie pre vodorovné značenie striekané farbou alebo vykonávané z náterových hmôt</t>
  </si>
  <si>
    <t>1485713541</t>
  </si>
  <si>
    <t>25</t>
  </si>
  <si>
    <t>916561112</t>
  </si>
  <si>
    <t>Osadenie záhonového alebo parkového obrubníka betón., do lôžka z bet. pros. tr. C 16/20 s bočnou oporou</t>
  </si>
  <si>
    <t>1506898756</t>
  </si>
  <si>
    <t>26</t>
  </si>
  <si>
    <t>592170001800</t>
  </si>
  <si>
    <t>Obrubník parkový, lxšxv 1000x50x200 mm, sivá</t>
  </si>
  <si>
    <t>-802422211</t>
  </si>
  <si>
    <t>27</t>
  </si>
  <si>
    <t>917733111</t>
  </si>
  <si>
    <t>1247183525</t>
  </si>
  <si>
    <t>28</t>
  </si>
  <si>
    <t>592170002400</t>
  </si>
  <si>
    <t>Obrubník cestný nábehový, lxšxv 1000x200x150(100) mm</t>
  </si>
  <si>
    <t>1547131461</t>
  </si>
  <si>
    <t>29</t>
  </si>
  <si>
    <t>918101112</t>
  </si>
  <si>
    <t>Lôžko pod obrubníky, krajníky alebo obruby z dlažobných kociek z betónu prostého tr. C 16/20</t>
  </si>
  <si>
    <t>96242187</t>
  </si>
  <si>
    <t>99</t>
  </si>
  <si>
    <t>Presun hmôt HSV</t>
  </si>
  <si>
    <t>30</t>
  </si>
  <si>
    <t>998223011</t>
  </si>
  <si>
    <t>Presun hmôt pre pozemné komunikácie s krytom dláždeným (822 2.3, 822 5.3) akejkoľvek dĺžky objektu</t>
  </si>
  <si>
    <t>t</t>
  </si>
  <si>
    <t>1903163785</t>
  </si>
  <si>
    <t>PSV</t>
  </si>
  <si>
    <t>Práce a dodávky PSV</t>
  </si>
  <si>
    <t>767</t>
  </si>
  <si>
    <t>Konštrukcie doplnkové kovové</t>
  </si>
  <si>
    <t>31</t>
  </si>
  <si>
    <t>767995106</t>
  </si>
  <si>
    <t>Montáž ostatných atypických kovových stavebných doplnkových konštrukcií</t>
  </si>
  <si>
    <t>kg</t>
  </si>
  <si>
    <t>1858281005</t>
  </si>
  <si>
    <t>32</t>
  </si>
  <si>
    <t>31452000040R</t>
  </si>
  <si>
    <t>Oceľová pozinkovaná konštrukcia - lávka, zábradlie, podlahové rošty (odhad - upresní sa pri realizačnej dielenskej dokumentácii)</t>
  </si>
  <si>
    <t>-1184291345</t>
  </si>
  <si>
    <t>33</t>
  </si>
  <si>
    <t>998767101</t>
  </si>
  <si>
    <t>Presun hmôt pre kovové stavebné doplnkové konštrukcie v objektoch výšky do 6 m</t>
  </si>
  <si>
    <t>-1201045627</t>
  </si>
  <si>
    <t>Nová Ľubovňa</t>
  </si>
  <si>
    <t>00 330 086</t>
  </si>
  <si>
    <t>neplatca DPH</t>
  </si>
  <si>
    <t>Obec Nová Ľubovňa, OcÚ Nová Ľubovňa č.102, 065 11 Nová Ľubovňa</t>
  </si>
  <si>
    <t>vyplní uchádzač</t>
  </si>
  <si>
    <t>PROJEKTPLAN, s.r.o. ; SAPAN s.r.o.</t>
  </si>
  <si>
    <t>Odstránenie ornice s vodor. premiestn. na hromady, so zložením na vzdialenosť do 100 m a do 100 m3</t>
  </si>
  <si>
    <t>Výkop ryhy šírky 600-2000mm horn.3 do 100 m3</t>
  </si>
  <si>
    <t>Podklad alebo kryt z kameniva hrubého drveného veľ. 32-63 mm (vibr. ŠD) po zhut.hr. 150 mm</t>
  </si>
  <si>
    <t>Osadenie betón. obrubníka bezbariérového do lôžka z betónu prosteho tr. C 30/37, š. do 400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</si>
</sst>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4" fontId="8" fillId="0" borderId="3" xfId="0" applyNumberFormat="1" applyFont="1" applyBorder="1" applyAlignment="1"/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5" borderId="0" xfId="0" applyFont="1" applyFill="1" applyAlignment="1">
      <alignment horizontal="left" vertical="center"/>
    </xf>
    <xf numFmtId="165" fontId="2" fillId="5" borderId="0" xfId="0" applyNumberFormat="1" applyFont="1" applyFill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6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3" t="s">
        <v>12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5" t="s">
        <v>14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26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8">
        <f>ROUND(AG94,2)</f>
        <v>0</v>
      </c>
      <c r="AL26" s="189"/>
      <c r="AM26" s="189"/>
      <c r="AN26" s="189"/>
      <c r="AO26" s="189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0" t="s">
        <v>33</v>
      </c>
      <c r="M28" s="190"/>
      <c r="N28" s="190"/>
      <c r="O28" s="190"/>
      <c r="P28" s="190"/>
      <c r="Q28" s="26"/>
      <c r="R28" s="26"/>
      <c r="S28" s="26"/>
      <c r="T28" s="26"/>
      <c r="U28" s="26"/>
      <c r="V28" s="26"/>
      <c r="W28" s="190" t="s">
        <v>34</v>
      </c>
      <c r="X28" s="190"/>
      <c r="Y28" s="190"/>
      <c r="Z28" s="190"/>
      <c r="AA28" s="190"/>
      <c r="AB28" s="190"/>
      <c r="AC28" s="190"/>
      <c r="AD28" s="190"/>
      <c r="AE28" s="190"/>
      <c r="AF28" s="26"/>
      <c r="AG28" s="26"/>
      <c r="AH28" s="26"/>
      <c r="AI28" s="26"/>
      <c r="AJ28" s="26"/>
      <c r="AK28" s="190" t="s">
        <v>35</v>
      </c>
      <c r="AL28" s="190"/>
      <c r="AM28" s="190"/>
      <c r="AN28" s="190"/>
      <c r="AO28" s="190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93">
        <v>0.2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1"/>
    </row>
    <row r="30" spans="1:71" s="3" customFormat="1" ht="14.45" customHeight="1">
      <c r="B30" s="31"/>
      <c r="F30" s="23" t="s">
        <v>38</v>
      </c>
      <c r="L30" s="193">
        <v>0.2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1"/>
    </row>
    <row r="31" spans="1:71" s="3" customFormat="1" ht="14.45" hidden="1" customHeight="1">
      <c r="B31" s="31"/>
      <c r="F31" s="23" t="s">
        <v>39</v>
      </c>
      <c r="L31" s="193">
        <v>0.2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1"/>
    </row>
    <row r="32" spans="1:71" s="3" customFormat="1" ht="14.45" hidden="1" customHeight="1">
      <c r="B32" s="31"/>
      <c r="F32" s="23" t="s">
        <v>40</v>
      </c>
      <c r="L32" s="193">
        <v>0.2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1"/>
    </row>
    <row r="33" spans="1:57" s="3" customFormat="1" ht="14.45" hidden="1" customHeight="1">
      <c r="B33" s="31"/>
      <c r="F33" s="23" t="s">
        <v>41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4" t="s">
        <v>44</v>
      </c>
      <c r="Y35" s="195"/>
      <c r="Z35" s="195"/>
      <c r="AA35" s="195"/>
      <c r="AB35" s="195"/>
      <c r="AC35" s="34"/>
      <c r="AD35" s="34"/>
      <c r="AE35" s="34"/>
      <c r="AF35" s="34"/>
      <c r="AG35" s="34"/>
      <c r="AH35" s="34"/>
      <c r="AI35" s="34"/>
      <c r="AJ35" s="34"/>
      <c r="AK35" s="196">
        <f>SUM(AK26:AK33)</f>
        <v>0</v>
      </c>
      <c r="AL35" s="195"/>
      <c r="AM35" s="195"/>
      <c r="AN35" s="195"/>
      <c r="AO35" s="197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191018</v>
      </c>
      <c r="AR84" s="45"/>
    </row>
    <row r="85" spans="1:90" s="5" customFormat="1" ht="36.950000000000003" customHeight="1">
      <c r="B85" s="46"/>
      <c r="C85" s="47" t="s">
        <v>13</v>
      </c>
      <c r="L85" s="164" t="str">
        <f>K6</f>
        <v>Vybudovanie cykloturistického chodníka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Novaá Ľubovňa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66" t="str">
        <f>IF(AN8= "","",AN8)</f>
        <v>18. 10. 2019</v>
      </c>
      <c r="AN87" s="166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Nová Ľubovňa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67" t="str">
        <f>IF(E17="","",E17)</f>
        <v>Projektplan, s.r.o.</v>
      </c>
      <c r="AN89" s="168"/>
      <c r="AO89" s="168"/>
      <c r="AP89" s="168"/>
      <c r="AQ89" s="26"/>
      <c r="AR89" s="27"/>
      <c r="AS89" s="169" t="s">
        <v>52</v>
      </c>
      <c r="AT89" s="17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67" t="str">
        <f>IF(E20="","",E20)</f>
        <v xml:space="preserve"> </v>
      </c>
      <c r="AN90" s="168"/>
      <c r="AO90" s="168"/>
      <c r="AP90" s="168"/>
      <c r="AQ90" s="26"/>
      <c r="AR90" s="27"/>
      <c r="AS90" s="171"/>
      <c r="AT90" s="17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1"/>
      <c r="AT91" s="17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3" t="s">
        <v>53</v>
      </c>
      <c r="D92" s="174"/>
      <c r="E92" s="174"/>
      <c r="F92" s="174"/>
      <c r="G92" s="174"/>
      <c r="H92" s="54"/>
      <c r="I92" s="175" t="s">
        <v>54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6" t="s">
        <v>55</v>
      </c>
      <c r="AH92" s="174"/>
      <c r="AI92" s="174"/>
      <c r="AJ92" s="174"/>
      <c r="AK92" s="174"/>
      <c r="AL92" s="174"/>
      <c r="AM92" s="174"/>
      <c r="AN92" s="175" t="s">
        <v>56</v>
      </c>
      <c r="AO92" s="174"/>
      <c r="AP92" s="177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773.42178999999999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16.5" customHeight="1">
      <c r="A95" s="72" t="s">
        <v>75</v>
      </c>
      <c r="B95" s="73"/>
      <c r="C95" s="74"/>
      <c r="D95" s="180" t="s">
        <v>12</v>
      </c>
      <c r="E95" s="180"/>
      <c r="F95" s="180"/>
      <c r="G95" s="180"/>
      <c r="H95" s="180"/>
      <c r="I95" s="75"/>
      <c r="J95" s="180" t="s">
        <v>14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'191018 - Vybudovanie cykl...'!J28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6" t="s">
        <v>76</v>
      </c>
      <c r="AR95" s="73"/>
      <c r="AS95" s="77">
        <v>0</v>
      </c>
      <c r="AT95" s="78">
        <f>ROUND(SUM(AV95:AW95),2)</f>
        <v>0</v>
      </c>
      <c r="AU95" s="79">
        <f>'191018 - Vybudovanie cykl...'!P120</f>
        <v>773.42178819999992</v>
      </c>
      <c r="AV95" s="78">
        <f>'191018 - Vybudovanie cykl...'!J31</f>
        <v>0</v>
      </c>
      <c r="AW95" s="78">
        <f>'191018 - Vybudovanie cykl...'!J32</f>
        <v>0</v>
      </c>
      <c r="AX95" s="78">
        <f>'191018 - Vybudovanie cykl...'!J33</f>
        <v>0</v>
      </c>
      <c r="AY95" s="78">
        <f>'191018 - Vybudovanie cykl...'!J34</f>
        <v>0</v>
      </c>
      <c r="AZ95" s="78">
        <f>'191018 - Vybudovanie cykl...'!F31</f>
        <v>0</v>
      </c>
      <c r="BA95" s="78">
        <f>'191018 - Vybudovanie cykl...'!F32</f>
        <v>0</v>
      </c>
      <c r="BB95" s="78">
        <f>'191018 - Vybudovanie cykl...'!F33</f>
        <v>0</v>
      </c>
      <c r="BC95" s="78">
        <f>'191018 - Vybudovanie cykl...'!F34</f>
        <v>0</v>
      </c>
      <c r="BD95" s="80">
        <f>'191018 - Vybudovanie cykl...'!F35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191018 - Vybudovanie cyk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3"/>
  <sheetViews>
    <sheetView showGridLines="0" tabSelected="1" view="pageBreakPreview" zoomScaleNormal="100" zoomScaleSheetLayoutView="100" workbookViewId="0">
      <selection activeCell="J158" sqref="J1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21.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86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79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64" t="s">
        <v>14</v>
      </c>
      <c r="F7" s="198"/>
      <c r="G7" s="198"/>
      <c r="H7" s="198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252</v>
      </c>
      <c r="G10" s="26"/>
      <c r="H10" s="26"/>
      <c r="I10" s="23" t="s">
        <v>19</v>
      </c>
      <c r="J10" s="200" t="s">
        <v>256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253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183" t="s">
        <v>255</v>
      </c>
      <c r="F13" s="183"/>
      <c r="G13" s="183"/>
      <c r="H13" s="183"/>
      <c r="I13" s="23" t="s">
        <v>24</v>
      </c>
      <c r="J13" s="21" t="s">
        <v>254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161" t="s">
        <v>256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99" t="s">
        <v>256</v>
      </c>
      <c r="F16" s="199"/>
      <c r="G16" s="199"/>
      <c r="H16" s="199"/>
      <c r="I16" s="23" t="s">
        <v>24</v>
      </c>
      <c r="J16" s="161" t="s">
        <v>256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257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22</v>
      </c>
      <c r="J21" s="21" t="str">
        <f>IF('Rekapitulácia stavby'!AN19="","",'Rekapitulácia stavby'!AN19)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161" t="s">
        <v>256</v>
      </c>
      <c r="F22" s="26"/>
      <c r="G22" s="26"/>
      <c r="H22" s="26"/>
      <c r="I22" s="23" t="s">
        <v>24</v>
      </c>
      <c r="J22" s="21" t="str">
        <f>IF('Rekapitulácia stavby'!AN20="","",'Rekapitulácia stavby'!AN20)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87" t="s">
        <v>1</v>
      </c>
      <c r="F25" s="187"/>
      <c r="G25" s="187"/>
      <c r="H25" s="187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ROUND(J120,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ROUND((SUM(BE120:BE161)),  2)</f>
        <v>0</v>
      </c>
      <c r="G31" s="26"/>
      <c r="H31" s="26"/>
      <c r="I31" s="90">
        <v>0.2</v>
      </c>
      <c r="J31" s="89">
        <f>ROUND(((SUM(BE120:BE161))*I31),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ROUND((SUM(BF120:BF161)),  2)</f>
        <v>0</v>
      </c>
      <c r="G32" s="26"/>
      <c r="H32" s="26"/>
      <c r="I32" s="90">
        <v>0.2</v>
      </c>
      <c r="J32" s="89">
        <f>ROUND(((SUM(BF120:BF161))*I32),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ROUND((SUM(BG120:BG161)),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ROUND((SUM(BH120:BH161)),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ROUND((SUM(BI120:BI161)),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64" t="str">
        <f>E7</f>
        <v>Vybudovanie cykloturistického chodníka</v>
      </c>
      <c r="F85" s="198"/>
      <c r="G85" s="198"/>
      <c r="H85" s="19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17</v>
      </c>
      <c r="D87" s="26"/>
      <c r="E87" s="26"/>
      <c r="F87" s="21" t="str">
        <f>F10</f>
        <v>Nová Ľubovňa</v>
      </c>
      <c r="G87" s="26"/>
      <c r="H87" s="26"/>
      <c r="I87" s="23" t="s">
        <v>19</v>
      </c>
      <c r="J87" s="49" t="str">
        <f>IF(J10="","",J10)</f>
        <v>vyplní uchádzač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hidden="1" customHeight="1">
      <c r="A89" s="26"/>
      <c r="B89" s="27"/>
      <c r="C89" s="23" t="s">
        <v>21</v>
      </c>
      <c r="D89" s="26"/>
      <c r="E89" s="26"/>
      <c r="F89" s="21" t="str">
        <f>E13</f>
        <v>Obec Nová Ľubovňa, OcÚ Nová Ľubovňa č.102, 065 11 Nová Ľubovňa</v>
      </c>
      <c r="G89" s="26"/>
      <c r="H89" s="26"/>
      <c r="I89" s="23" t="s">
        <v>27</v>
      </c>
      <c r="J89" s="24" t="str">
        <f>E19</f>
        <v>PROJEKTPLAN, s.r.o. ; SAPAN s.r.o.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hidden="1" customHeight="1">
      <c r="A90" s="26"/>
      <c r="B90" s="27"/>
      <c r="C90" s="23" t="s">
        <v>25</v>
      </c>
      <c r="D90" s="26"/>
      <c r="E90" s="26"/>
      <c r="F90" s="21" t="str">
        <f>IF(E16="","",E16)</f>
        <v>vyplní uchádzač</v>
      </c>
      <c r="G90" s="26"/>
      <c r="H90" s="26"/>
      <c r="I90" s="23" t="s">
        <v>30</v>
      </c>
      <c r="J90" s="24" t="str">
        <f>E22</f>
        <v>vyplní uchádzač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99" t="s">
        <v>81</v>
      </c>
      <c r="D92" s="91"/>
      <c r="E92" s="91"/>
      <c r="F92" s="91"/>
      <c r="G92" s="91"/>
      <c r="H92" s="91"/>
      <c r="I92" s="91"/>
      <c r="J92" s="100" t="s">
        <v>82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hidden="1" customHeight="1">
      <c r="A94" s="26"/>
      <c r="B94" s="27"/>
      <c r="C94" s="101" t="s">
        <v>83</v>
      </c>
      <c r="D94" s="26"/>
      <c r="E94" s="26"/>
      <c r="F94" s="26"/>
      <c r="G94" s="26"/>
      <c r="H94" s="26"/>
      <c r="I94" s="26"/>
      <c r="J94" s="65">
        <f>J120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84</v>
      </c>
    </row>
    <row r="95" spans="1:47" s="9" customFormat="1" ht="24.95" hidden="1" customHeight="1">
      <c r="B95" s="102"/>
      <c r="D95" s="103" t="s">
        <v>85</v>
      </c>
      <c r="E95" s="104"/>
      <c r="F95" s="104"/>
      <c r="G95" s="104"/>
      <c r="H95" s="104"/>
      <c r="I95" s="104"/>
      <c r="J95" s="105">
        <f>J121</f>
        <v>0</v>
      </c>
      <c r="L95" s="102"/>
    </row>
    <row r="96" spans="1:47" s="10" customFormat="1" ht="19.899999999999999" hidden="1" customHeight="1">
      <c r="B96" s="106"/>
      <c r="D96" s="107" t="s">
        <v>86</v>
      </c>
      <c r="E96" s="108"/>
      <c r="F96" s="108"/>
      <c r="G96" s="108"/>
      <c r="H96" s="108"/>
      <c r="I96" s="108"/>
      <c r="J96" s="109">
        <f>J122</f>
        <v>0</v>
      </c>
      <c r="L96" s="106"/>
    </row>
    <row r="97" spans="1:31" s="10" customFormat="1" ht="19.899999999999999" hidden="1" customHeight="1">
      <c r="B97" s="106"/>
      <c r="D97" s="107" t="s">
        <v>87</v>
      </c>
      <c r="E97" s="108"/>
      <c r="F97" s="108"/>
      <c r="G97" s="108"/>
      <c r="H97" s="108"/>
      <c r="I97" s="108"/>
      <c r="J97" s="109">
        <f>J135</f>
        <v>0</v>
      </c>
      <c r="L97" s="106"/>
    </row>
    <row r="98" spans="1:31" s="10" customFormat="1" ht="19.899999999999999" hidden="1" customHeight="1">
      <c r="B98" s="106"/>
      <c r="D98" s="107" t="s">
        <v>88</v>
      </c>
      <c r="E98" s="108"/>
      <c r="F98" s="108"/>
      <c r="G98" s="108"/>
      <c r="H98" s="108"/>
      <c r="I98" s="108"/>
      <c r="J98" s="109">
        <f>J141</f>
        <v>0</v>
      </c>
      <c r="L98" s="106"/>
    </row>
    <row r="99" spans="1:31" s="10" customFormat="1" ht="19.899999999999999" hidden="1" customHeight="1">
      <c r="B99" s="106"/>
      <c r="D99" s="107" t="s">
        <v>89</v>
      </c>
      <c r="E99" s="108"/>
      <c r="F99" s="108"/>
      <c r="G99" s="108"/>
      <c r="H99" s="108"/>
      <c r="I99" s="108"/>
      <c r="J99" s="109">
        <f>J147</f>
        <v>0</v>
      </c>
      <c r="L99" s="106"/>
    </row>
    <row r="100" spans="1:31" s="10" customFormat="1" ht="19.899999999999999" hidden="1" customHeight="1">
      <c r="B100" s="106"/>
      <c r="D100" s="107" t="s">
        <v>90</v>
      </c>
      <c r="E100" s="108"/>
      <c r="F100" s="108"/>
      <c r="G100" s="108"/>
      <c r="H100" s="108"/>
      <c r="I100" s="108"/>
      <c r="J100" s="109">
        <f>J155</f>
        <v>0</v>
      </c>
      <c r="L100" s="106"/>
    </row>
    <row r="101" spans="1:31" s="9" customFormat="1" ht="24.95" hidden="1" customHeight="1">
      <c r="B101" s="102"/>
      <c r="D101" s="103" t="s">
        <v>91</v>
      </c>
      <c r="E101" s="104"/>
      <c r="F101" s="104"/>
      <c r="G101" s="104"/>
      <c r="H101" s="104"/>
      <c r="I101" s="104"/>
      <c r="J101" s="105">
        <f>J157</f>
        <v>0</v>
      </c>
      <c r="L101" s="102"/>
    </row>
    <row r="102" spans="1:31" s="10" customFormat="1" ht="19.899999999999999" hidden="1" customHeight="1">
      <c r="B102" s="106"/>
      <c r="D102" s="107" t="s">
        <v>92</v>
      </c>
      <c r="E102" s="108"/>
      <c r="F102" s="108"/>
      <c r="G102" s="108"/>
      <c r="H102" s="108"/>
      <c r="I102" s="108"/>
      <c r="J102" s="109">
        <f>J158</f>
        <v>0</v>
      </c>
      <c r="L102" s="106"/>
    </row>
    <row r="103" spans="1:31" s="2" customFormat="1" ht="21.75" hidden="1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hidden="1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hidden="1"/>
    <row r="106" spans="1:31" hidden="1"/>
    <row r="107" spans="1:31" hidden="1"/>
    <row r="108" spans="1:31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93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64" t="str">
        <f>E7</f>
        <v>Vybudovanie cykloturistického chodníka</v>
      </c>
      <c r="F112" s="198"/>
      <c r="G112" s="198"/>
      <c r="H112" s="198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F10</f>
        <v>Nová Ľubovňa</v>
      </c>
      <c r="G114" s="26"/>
      <c r="H114" s="26"/>
      <c r="I114" s="23" t="s">
        <v>19</v>
      </c>
      <c r="J114" s="49" t="str">
        <f>IF(J10="","",J10)</f>
        <v>vyplní uchádzač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36" customHeight="1">
      <c r="A116" s="26"/>
      <c r="B116" s="27"/>
      <c r="C116" s="23" t="s">
        <v>21</v>
      </c>
      <c r="D116" s="26"/>
      <c r="E116" s="26"/>
      <c r="F116" s="21" t="str">
        <f>E13</f>
        <v>Obec Nová Ľubovňa, OcÚ Nová Ľubovňa č.102, 065 11 Nová Ľubovňa</v>
      </c>
      <c r="G116" s="26"/>
      <c r="H116" s="26"/>
      <c r="I116" s="23" t="s">
        <v>27</v>
      </c>
      <c r="J116" s="24" t="str">
        <f>E19</f>
        <v>PROJEKTPLAN, s.r.o. ; SAPAN s.r.o.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25</v>
      </c>
      <c r="D117" s="26"/>
      <c r="E117" s="26"/>
      <c r="F117" s="21" t="str">
        <f>IF(E16="","",E16)</f>
        <v>vyplní uchádzač</v>
      </c>
      <c r="G117" s="26"/>
      <c r="H117" s="26"/>
      <c r="I117" s="23" t="s">
        <v>30</v>
      </c>
      <c r="J117" s="24" t="str">
        <f>E22</f>
        <v>vyplní uchádzač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10"/>
      <c r="B119" s="111"/>
      <c r="C119" s="112" t="s">
        <v>94</v>
      </c>
      <c r="D119" s="113" t="s">
        <v>57</v>
      </c>
      <c r="E119" s="113" t="s">
        <v>53</v>
      </c>
      <c r="F119" s="113" t="s">
        <v>54</v>
      </c>
      <c r="G119" s="113" t="s">
        <v>95</v>
      </c>
      <c r="H119" s="113" t="s">
        <v>96</v>
      </c>
      <c r="I119" s="113" t="s">
        <v>97</v>
      </c>
      <c r="J119" s="114" t="s">
        <v>82</v>
      </c>
      <c r="K119" s="115" t="s">
        <v>98</v>
      </c>
      <c r="L119" s="116"/>
      <c r="M119" s="56" t="s">
        <v>1</v>
      </c>
      <c r="N119" s="57" t="s">
        <v>36</v>
      </c>
      <c r="O119" s="57" t="s">
        <v>99</v>
      </c>
      <c r="P119" s="57" t="s">
        <v>100</v>
      </c>
      <c r="Q119" s="57" t="s">
        <v>101</v>
      </c>
      <c r="R119" s="57" t="s">
        <v>102</v>
      </c>
      <c r="S119" s="57" t="s">
        <v>103</v>
      </c>
      <c r="T119" s="58" t="s">
        <v>104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</row>
    <row r="120" spans="1:65" s="2" customFormat="1" ht="22.9" customHeight="1">
      <c r="A120" s="26"/>
      <c r="B120" s="27"/>
      <c r="C120" s="63" t="s">
        <v>83</v>
      </c>
      <c r="D120" s="26"/>
      <c r="E120" s="26"/>
      <c r="F120" s="26"/>
      <c r="G120" s="26"/>
      <c r="H120" s="26"/>
      <c r="I120" s="26"/>
      <c r="J120" s="117">
        <f>BK120</f>
        <v>0</v>
      </c>
      <c r="K120" s="26"/>
      <c r="L120" s="27"/>
      <c r="M120" s="59"/>
      <c r="N120" s="50"/>
      <c r="O120" s="60"/>
      <c r="P120" s="118">
        <f>P121+P157</f>
        <v>773.42178819999992</v>
      </c>
      <c r="Q120" s="60"/>
      <c r="R120" s="118">
        <f>R121+R157</f>
        <v>469.00214900999998</v>
      </c>
      <c r="S120" s="60"/>
      <c r="T120" s="119">
        <f>T121+T157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71</v>
      </c>
      <c r="AU120" s="14" t="s">
        <v>84</v>
      </c>
      <c r="BK120" s="120">
        <f>BK121+BK157</f>
        <v>0</v>
      </c>
    </row>
    <row r="121" spans="1:65" s="12" customFormat="1" ht="25.9" customHeight="1">
      <c r="B121" s="121"/>
      <c r="D121" s="122" t="s">
        <v>71</v>
      </c>
      <c r="E121" s="123" t="s">
        <v>105</v>
      </c>
      <c r="F121" s="123" t="s">
        <v>106</v>
      </c>
      <c r="J121" s="124">
        <f>BK121</f>
        <v>0</v>
      </c>
      <c r="L121" s="121"/>
      <c r="M121" s="125"/>
      <c r="N121" s="126"/>
      <c r="O121" s="126"/>
      <c r="P121" s="127">
        <f>P122+P135+P141+P147+P155</f>
        <v>680.09986019999997</v>
      </c>
      <c r="Q121" s="126"/>
      <c r="R121" s="127">
        <f>R122+R135+R141+R147+R155</f>
        <v>467.12664900999999</v>
      </c>
      <c r="S121" s="126"/>
      <c r="T121" s="128">
        <f>T122+T135+T141+T147+T155</f>
        <v>0</v>
      </c>
      <c r="AR121" s="122" t="s">
        <v>77</v>
      </c>
      <c r="AT121" s="129" t="s">
        <v>71</v>
      </c>
      <c r="AU121" s="129" t="s">
        <v>72</v>
      </c>
      <c r="AY121" s="122" t="s">
        <v>107</v>
      </c>
      <c r="BK121" s="130">
        <f>BK122+BK135+BK141+BK147+BK155</f>
        <v>0</v>
      </c>
    </row>
    <row r="122" spans="1:65" s="12" customFormat="1" ht="22.9" customHeight="1">
      <c r="B122" s="121"/>
      <c r="D122" s="122" t="s">
        <v>71</v>
      </c>
      <c r="E122" s="131" t="s">
        <v>77</v>
      </c>
      <c r="F122" s="131" t="s">
        <v>108</v>
      </c>
      <c r="J122" s="132">
        <f>BK122</f>
        <v>0</v>
      </c>
      <c r="L122" s="162">
        <f>SUM(J123:J134)</f>
        <v>0</v>
      </c>
      <c r="M122" s="125"/>
      <c r="N122" s="126"/>
      <c r="O122" s="126"/>
      <c r="P122" s="127">
        <f>SUM(P123:P134)</f>
        <v>120.13695299999999</v>
      </c>
      <c r="Q122" s="126"/>
      <c r="R122" s="127">
        <f>SUM(R123:R134)</f>
        <v>1.1E-4</v>
      </c>
      <c r="S122" s="126"/>
      <c r="T122" s="128">
        <f>SUM(T123:T134)</f>
        <v>0</v>
      </c>
      <c r="AR122" s="122" t="s">
        <v>77</v>
      </c>
      <c r="AT122" s="129" t="s">
        <v>71</v>
      </c>
      <c r="AU122" s="129" t="s">
        <v>77</v>
      </c>
      <c r="AY122" s="122" t="s">
        <v>107</v>
      </c>
      <c r="BK122" s="130">
        <f>SUM(BK123:BK134)</f>
        <v>0</v>
      </c>
    </row>
    <row r="123" spans="1:65" s="2" customFormat="1" ht="24" customHeight="1">
      <c r="A123" s="26"/>
      <c r="B123" s="133"/>
      <c r="C123" s="134" t="s">
        <v>77</v>
      </c>
      <c r="D123" s="134" t="s">
        <v>109</v>
      </c>
      <c r="E123" s="135" t="s">
        <v>110</v>
      </c>
      <c r="F123" s="136" t="s">
        <v>111</v>
      </c>
      <c r="G123" s="137" t="s">
        <v>112</v>
      </c>
      <c r="H123" s="138">
        <v>11</v>
      </c>
      <c r="I123" s="139"/>
      <c r="J123" s="139">
        <f t="shared" ref="J123:J134" si="0">ROUND(I123*H123,2)</f>
        <v>0</v>
      </c>
      <c r="K123" s="140"/>
      <c r="L123" s="27"/>
      <c r="M123" s="141" t="s">
        <v>1</v>
      </c>
      <c r="N123" s="142" t="s">
        <v>38</v>
      </c>
      <c r="O123" s="143">
        <v>1.57</v>
      </c>
      <c r="P123" s="143">
        <f t="shared" ref="P123:P134" si="1">O123*H123</f>
        <v>17.27</v>
      </c>
      <c r="Q123" s="143">
        <v>1.0000000000000001E-5</v>
      </c>
      <c r="R123" s="143">
        <f t="shared" ref="R123:R134" si="2">Q123*H123</f>
        <v>1.1E-4</v>
      </c>
      <c r="S123" s="143">
        <v>0</v>
      </c>
      <c r="T123" s="144">
        <f t="shared" ref="T123:T134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5" t="s">
        <v>113</v>
      </c>
      <c r="AT123" s="145" t="s">
        <v>109</v>
      </c>
      <c r="AU123" s="145" t="s">
        <v>114</v>
      </c>
      <c r="AY123" s="14" t="s">
        <v>107</v>
      </c>
      <c r="BE123" s="146">
        <f t="shared" ref="BE123:BE134" si="4">IF(N123="základná",J123,0)</f>
        <v>0</v>
      </c>
      <c r="BF123" s="146">
        <f t="shared" ref="BF123:BF134" si="5">IF(N123="znížená",J123,0)</f>
        <v>0</v>
      </c>
      <c r="BG123" s="146">
        <f t="shared" ref="BG123:BG134" si="6">IF(N123="zákl. prenesená",J123,0)</f>
        <v>0</v>
      </c>
      <c r="BH123" s="146">
        <f t="shared" ref="BH123:BH134" si="7">IF(N123="zníž. prenesená",J123,0)</f>
        <v>0</v>
      </c>
      <c r="BI123" s="146">
        <f t="shared" ref="BI123:BI134" si="8">IF(N123="nulová",J123,0)</f>
        <v>0</v>
      </c>
      <c r="BJ123" s="14" t="s">
        <v>114</v>
      </c>
      <c r="BK123" s="146">
        <f t="shared" ref="BK123:BK134" si="9">ROUND(I123*H123,2)</f>
        <v>0</v>
      </c>
      <c r="BL123" s="14" t="s">
        <v>113</v>
      </c>
      <c r="BM123" s="145" t="s">
        <v>115</v>
      </c>
    </row>
    <row r="124" spans="1:65" s="2" customFormat="1" ht="24" customHeight="1">
      <c r="A124" s="26"/>
      <c r="B124" s="133"/>
      <c r="C124" s="134" t="s">
        <v>114</v>
      </c>
      <c r="D124" s="134" t="s">
        <v>109</v>
      </c>
      <c r="E124" s="135" t="s">
        <v>116</v>
      </c>
      <c r="F124" s="136" t="s">
        <v>258</v>
      </c>
      <c r="G124" s="137" t="s">
        <v>117</v>
      </c>
      <c r="H124" s="138">
        <v>95.6</v>
      </c>
      <c r="I124" s="139"/>
      <c r="J124" s="139">
        <f t="shared" si="0"/>
        <v>0</v>
      </c>
      <c r="K124" s="140"/>
      <c r="L124" s="27"/>
      <c r="M124" s="141" t="s">
        <v>1</v>
      </c>
      <c r="N124" s="142" t="s">
        <v>38</v>
      </c>
      <c r="O124" s="143">
        <v>1.2999999999999999E-2</v>
      </c>
      <c r="P124" s="143">
        <f t="shared" si="1"/>
        <v>1.2427999999999999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113</v>
      </c>
      <c r="AT124" s="145" t="s">
        <v>109</v>
      </c>
      <c r="AU124" s="145" t="s">
        <v>114</v>
      </c>
      <c r="AY124" s="14" t="s">
        <v>107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4" t="s">
        <v>114</v>
      </c>
      <c r="BK124" s="146">
        <f t="shared" si="9"/>
        <v>0</v>
      </c>
      <c r="BL124" s="14" t="s">
        <v>113</v>
      </c>
      <c r="BM124" s="145" t="s">
        <v>118</v>
      </c>
    </row>
    <row r="125" spans="1:65" s="2" customFormat="1" ht="24" customHeight="1">
      <c r="A125" s="26"/>
      <c r="B125" s="133"/>
      <c r="C125" s="134" t="s">
        <v>119</v>
      </c>
      <c r="D125" s="134" t="s">
        <v>109</v>
      </c>
      <c r="E125" s="135" t="s">
        <v>120</v>
      </c>
      <c r="F125" s="136" t="s">
        <v>121</v>
      </c>
      <c r="G125" s="137" t="s">
        <v>117</v>
      </c>
      <c r="H125" s="138">
        <v>95.6</v>
      </c>
      <c r="I125" s="139"/>
      <c r="J125" s="139">
        <f t="shared" si="0"/>
        <v>0</v>
      </c>
      <c r="K125" s="140"/>
      <c r="L125" s="27"/>
      <c r="M125" s="141" t="s">
        <v>1</v>
      </c>
      <c r="N125" s="142" t="s">
        <v>38</v>
      </c>
      <c r="O125" s="143">
        <v>0.40799999999999997</v>
      </c>
      <c r="P125" s="143">
        <f t="shared" si="1"/>
        <v>39.004799999999996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113</v>
      </c>
      <c r="AT125" s="145" t="s">
        <v>109</v>
      </c>
      <c r="AU125" s="145" t="s">
        <v>114</v>
      </c>
      <c r="AY125" s="14" t="s">
        <v>107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4" t="s">
        <v>114</v>
      </c>
      <c r="BK125" s="146">
        <f t="shared" si="9"/>
        <v>0</v>
      </c>
      <c r="BL125" s="14" t="s">
        <v>113</v>
      </c>
      <c r="BM125" s="145" t="s">
        <v>122</v>
      </c>
    </row>
    <row r="126" spans="1:65" s="2" customFormat="1" ht="24" customHeight="1">
      <c r="A126" s="26"/>
      <c r="B126" s="133"/>
      <c r="C126" s="134" t="s">
        <v>113</v>
      </c>
      <c r="D126" s="134" t="s">
        <v>109</v>
      </c>
      <c r="E126" s="135" t="s">
        <v>123</v>
      </c>
      <c r="F126" s="136" t="s">
        <v>124</v>
      </c>
      <c r="G126" s="137" t="s">
        <v>117</v>
      </c>
      <c r="H126" s="138">
        <v>95.6</v>
      </c>
      <c r="I126" s="139"/>
      <c r="J126" s="139">
        <f t="shared" si="0"/>
        <v>0</v>
      </c>
      <c r="K126" s="140"/>
      <c r="L126" s="27"/>
      <c r="M126" s="141" t="s">
        <v>1</v>
      </c>
      <c r="N126" s="142" t="s">
        <v>38</v>
      </c>
      <c r="O126" s="143">
        <v>7.6999999999999999E-2</v>
      </c>
      <c r="P126" s="143">
        <f t="shared" si="1"/>
        <v>7.3611999999999993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113</v>
      </c>
      <c r="AT126" s="145" t="s">
        <v>109</v>
      </c>
      <c r="AU126" s="145" t="s">
        <v>114</v>
      </c>
      <c r="AY126" s="14" t="s">
        <v>107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4" t="s">
        <v>114</v>
      </c>
      <c r="BK126" s="146">
        <f t="shared" si="9"/>
        <v>0</v>
      </c>
      <c r="BL126" s="14" t="s">
        <v>113</v>
      </c>
      <c r="BM126" s="145" t="s">
        <v>125</v>
      </c>
    </row>
    <row r="127" spans="1:65" s="2" customFormat="1" ht="16.5" customHeight="1">
      <c r="A127" s="26"/>
      <c r="B127" s="133"/>
      <c r="C127" s="134" t="s">
        <v>126</v>
      </c>
      <c r="D127" s="134" t="s">
        <v>109</v>
      </c>
      <c r="E127" s="135" t="s">
        <v>127</v>
      </c>
      <c r="F127" s="136" t="s">
        <v>259</v>
      </c>
      <c r="G127" s="137" t="s">
        <v>117</v>
      </c>
      <c r="H127" s="138">
        <v>5.3</v>
      </c>
      <c r="I127" s="139"/>
      <c r="J127" s="139">
        <f t="shared" si="0"/>
        <v>0</v>
      </c>
      <c r="K127" s="140"/>
      <c r="L127" s="27"/>
      <c r="M127" s="141" t="s">
        <v>1</v>
      </c>
      <c r="N127" s="142" t="s">
        <v>38</v>
      </c>
      <c r="O127" s="143">
        <v>1.5089999999999999</v>
      </c>
      <c r="P127" s="143">
        <f t="shared" si="1"/>
        <v>7.9976999999999991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113</v>
      </c>
      <c r="AT127" s="145" t="s">
        <v>109</v>
      </c>
      <c r="AU127" s="145" t="s">
        <v>114</v>
      </c>
      <c r="AY127" s="14" t="s">
        <v>107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4" t="s">
        <v>114</v>
      </c>
      <c r="BK127" s="146">
        <f t="shared" si="9"/>
        <v>0</v>
      </c>
      <c r="BL127" s="14" t="s">
        <v>113</v>
      </c>
      <c r="BM127" s="145" t="s">
        <v>128</v>
      </c>
    </row>
    <row r="128" spans="1:65" s="2" customFormat="1" ht="36" customHeight="1">
      <c r="A128" s="26"/>
      <c r="B128" s="133"/>
      <c r="C128" s="134" t="s">
        <v>129</v>
      </c>
      <c r="D128" s="134" t="s">
        <v>109</v>
      </c>
      <c r="E128" s="135" t="s">
        <v>130</v>
      </c>
      <c r="F128" s="136" t="s">
        <v>131</v>
      </c>
      <c r="G128" s="137" t="s">
        <v>117</v>
      </c>
      <c r="H128" s="138">
        <v>5.3</v>
      </c>
      <c r="I128" s="139"/>
      <c r="J128" s="139">
        <f t="shared" si="0"/>
        <v>0</v>
      </c>
      <c r="K128" s="140"/>
      <c r="L128" s="27"/>
      <c r="M128" s="141" t="s">
        <v>1</v>
      </c>
      <c r="N128" s="142" t="s">
        <v>38</v>
      </c>
      <c r="O128" s="143">
        <v>0.08</v>
      </c>
      <c r="P128" s="143">
        <f t="shared" si="1"/>
        <v>0.42399999999999999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113</v>
      </c>
      <c r="AT128" s="145" t="s">
        <v>109</v>
      </c>
      <c r="AU128" s="145" t="s">
        <v>114</v>
      </c>
      <c r="AY128" s="14" t="s">
        <v>107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114</v>
      </c>
      <c r="BK128" s="146">
        <f t="shared" si="9"/>
        <v>0</v>
      </c>
      <c r="BL128" s="14" t="s">
        <v>113</v>
      </c>
      <c r="BM128" s="145" t="s">
        <v>132</v>
      </c>
    </row>
    <row r="129" spans="1:65" s="2" customFormat="1" ht="24" customHeight="1">
      <c r="A129" s="26"/>
      <c r="B129" s="133"/>
      <c r="C129" s="134" t="s">
        <v>133</v>
      </c>
      <c r="D129" s="134" t="s">
        <v>109</v>
      </c>
      <c r="E129" s="135" t="s">
        <v>134</v>
      </c>
      <c r="F129" s="136" t="s">
        <v>135</v>
      </c>
      <c r="G129" s="137" t="s">
        <v>112</v>
      </c>
      <c r="H129" s="138">
        <v>11</v>
      </c>
      <c r="I129" s="139"/>
      <c r="J129" s="139">
        <f t="shared" si="0"/>
        <v>0</v>
      </c>
      <c r="K129" s="140"/>
      <c r="L129" s="27"/>
      <c r="M129" s="141" t="s">
        <v>1</v>
      </c>
      <c r="N129" s="142" t="s">
        <v>38</v>
      </c>
      <c r="O129" s="143">
        <v>0.46800000000000003</v>
      </c>
      <c r="P129" s="143">
        <f t="shared" si="1"/>
        <v>5.1480000000000006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113</v>
      </c>
      <c r="AT129" s="145" t="s">
        <v>109</v>
      </c>
      <c r="AU129" s="145" t="s">
        <v>114</v>
      </c>
      <c r="AY129" s="14" t="s">
        <v>107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4" t="s">
        <v>114</v>
      </c>
      <c r="BK129" s="146">
        <f t="shared" si="9"/>
        <v>0</v>
      </c>
      <c r="BL129" s="14" t="s">
        <v>113</v>
      </c>
      <c r="BM129" s="145" t="s">
        <v>136</v>
      </c>
    </row>
    <row r="130" spans="1:65" s="2" customFormat="1" ht="24" customHeight="1">
      <c r="A130" s="26"/>
      <c r="B130" s="133"/>
      <c r="C130" s="134" t="s">
        <v>137</v>
      </c>
      <c r="D130" s="134" t="s">
        <v>109</v>
      </c>
      <c r="E130" s="135" t="s">
        <v>138</v>
      </c>
      <c r="F130" s="136" t="s">
        <v>139</v>
      </c>
      <c r="G130" s="137" t="s">
        <v>117</v>
      </c>
      <c r="H130" s="138">
        <v>16.600000000000001</v>
      </c>
      <c r="I130" s="139"/>
      <c r="J130" s="139">
        <f t="shared" si="0"/>
        <v>0</v>
      </c>
      <c r="K130" s="140"/>
      <c r="L130" s="27"/>
      <c r="M130" s="141" t="s">
        <v>1</v>
      </c>
      <c r="N130" s="142" t="s">
        <v>38</v>
      </c>
      <c r="O130" s="143">
        <v>0.61699999999999999</v>
      </c>
      <c r="P130" s="143">
        <f t="shared" si="1"/>
        <v>10.2422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113</v>
      </c>
      <c r="AT130" s="145" t="s">
        <v>109</v>
      </c>
      <c r="AU130" s="145" t="s">
        <v>114</v>
      </c>
      <c r="AY130" s="14" t="s">
        <v>107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4" t="s">
        <v>114</v>
      </c>
      <c r="BK130" s="146">
        <f t="shared" si="9"/>
        <v>0</v>
      </c>
      <c r="BL130" s="14" t="s">
        <v>113</v>
      </c>
      <c r="BM130" s="145" t="s">
        <v>140</v>
      </c>
    </row>
    <row r="131" spans="1:65" s="2" customFormat="1" ht="36" customHeight="1">
      <c r="A131" s="26"/>
      <c r="B131" s="133"/>
      <c r="C131" s="134" t="s">
        <v>141</v>
      </c>
      <c r="D131" s="134" t="s">
        <v>109</v>
      </c>
      <c r="E131" s="135" t="s">
        <v>142</v>
      </c>
      <c r="F131" s="136" t="s">
        <v>143</v>
      </c>
      <c r="G131" s="137" t="s">
        <v>117</v>
      </c>
      <c r="H131" s="138">
        <v>196.5</v>
      </c>
      <c r="I131" s="139"/>
      <c r="J131" s="139">
        <f t="shared" si="0"/>
        <v>0</v>
      </c>
      <c r="K131" s="140"/>
      <c r="L131" s="27"/>
      <c r="M131" s="141" t="s">
        <v>1</v>
      </c>
      <c r="N131" s="142" t="s">
        <v>38</v>
      </c>
      <c r="O131" s="143">
        <v>3.1E-2</v>
      </c>
      <c r="P131" s="143">
        <f t="shared" si="1"/>
        <v>6.0914999999999999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113</v>
      </c>
      <c r="AT131" s="145" t="s">
        <v>109</v>
      </c>
      <c r="AU131" s="145" t="s">
        <v>114</v>
      </c>
      <c r="AY131" s="14" t="s">
        <v>107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4" t="s">
        <v>114</v>
      </c>
      <c r="BK131" s="146">
        <f t="shared" si="9"/>
        <v>0</v>
      </c>
      <c r="BL131" s="14" t="s">
        <v>113</v>
      </c>
      <c r="BM131" s="145" t="s">
        <v>144</v>
      </c>
    </row>
    <row r="132" spans="1:65" s="2" customFormat="1" ht="24" customHeight="1">
      <c r="A132" s="26"/>
      <c r="B132" s="133"/>
      <c r="C132" s="134" t="s">
        <v>145</v>
      </c>
      <c r="D132" s="134" t="s">
        <v>109</v>
      </c>
      <c r="E132" s="135" t="s">
        <v>146</v>
      </c>
      <c r="F132" s="136" t="s">
        <v>147</v>
      </c>
      <c r="G132" s="137" t="s">
        <v>117</v>
      </c>
      <c r="H132" s="138">
        <v>16.600000000000001</v>
      </c>
      <c r="I132" s="139"/>
      <c r="J132" s="139">
        <f t="shared" si="0"/>
        <v>0</v>
      </c>
      <c r="K132" s="140"/>
      <c r="L132" s="27"/>
      <c r="M132" s="141" t="s">
        <v>1</v>
      </c>
      <c r="N132" s="142" t="s">
        <v>38</v>
      </c>
      <c r="O132" s="143">
        <v>0.105</v>
      </c>
      <c r="P132" s="143">
        <f t="shared" si="1"/>
        <v>1.7430000000000001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113</v>
      </c>
      <c r="AT132" s="145" t="s">
        <v>109</v>
      </c>
      <c r="AU132" s="145" t="s">
        <v>114</v>
      </c>
      <c r="AY132" s="14" t="s">
        <v>107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114</v>
      </c>
      <c r="BK132" s="146">
        <f t="shared" si="9"/>
        <v>0</v>
      </c>
      <c r="BL132" s="14" t="s">
        <v>113</v>
      </c>
      <c r="BM132" s="145" t="s">
        <v>148</v>
      </c>
    </row>
    <row r="133" spans="1:65" s="2" customFormat="1" ht="24" customHeight="1">
      <c r="A133" s="26"/>
      <c r="B133" s="133"/>
      <c r="C133" s="134" t="s">
        <v>149</v>
      </c>
      <c r="D133" s="134" t="s">
        <v>109</v>
      </c>
      <c r="E133" s="135" t="s">
        <v>150</v>
      </c>
      <c r="F133" s="136" t="s">
        <v>151</v>
      </c>
      <c r="G133" s="137" t="s">
        <v>117</v>
      </c>
      <c r="H133" s="138">
        <v>5.2</v>
      </c>
      <c r="I133" s="139"/>
      <c r="J133" s="139">
        <f t="shared" si="0"/>
        <v>0</v>
      </c>
      <c r="K133" s="140"/>
      <c r="L133" s="27"/>
      <c r="M133" s="141" t="s">
        <v>1</v>
      </c>
      <c r="N133" s="142" t="s">
        <v>38</v>
      </c>
      <c r="O133" s="143">
        <v>2.9780000000000002</v>
      </c>
      <c r="P133" s="143">
        <f t="shared" si="1"/>
        <v>15.485600000000002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113</v>
      </c>
      <c r="AT133" s="145" t="s">
        <v>109</v>
      </c>
      <c r="AU133" s="145" t="s">
        <v>114</v>
      </c>
      <c r="AY133" s="14" t="s">
        <v>107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114</v>
      </c>
      <c r="BK133" s="146">
        <f t="shared" si="9"/>
        <v>0</v>
      </c>
      <c r="BL133" s="14" t="s">
        <v>113</v>
      </c>
      <c r="BM133" s="145" t="s">
        <v>152</v>
      </c>
    </row>
    <row r="134" spans="1:65" s="2" customFormat="1" ht="16.5" customHeight="1">
      <c r="A134" s="26"/>
      <c r="B134" s="133"/>
      <c r="C134" s="134" t="s">
        <v>153</v>
      </c>
      <c r="D134" s="134" t="s">
        <v>109</v>
      </c>
      <c r="E134" s="135" t="s">
        <v>154</v>
      </c>
      <c r="F134" s="136" t="s">
        <v>155</v>
      </c>
      <c r="G134" s="137" t="s">
        <v>156</v>
      </c>
      <c r="H134" s="138">
        <v>478.00900000000001</v>
      </c>
      <c r="I134" s="139"/>
      <c r="J134" s="139">
        <f t="shared" si="0"/>
        <v>0</v>
      </c>
      <c r="K134" s="140"/>
      <c r="L134" s="27"/>
      <c r="M134" s="141" t="s">
        <v>1</v>
      </c>
      <c r="N134" s="142" t="s">
        <v>38</v>
      </c>
      <c r="O134" s="143">
        <v>1.7000000000000001E-2</v>
      </c>
      <c r="P134" s="143">
        <f t="shared" si="1"/>
        <v>8.1261530000000004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113</v>
      </c>
      <c r="AT134" s="145" t="s">
        <v>109</v>
      </c>
      <c r="AU134" s="145" t="s">
        <v>114</v>
      </c>
      <c r="AY134" s="14" t="s">
        <v>107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114</v>
      </c>
      <c r="BK134" s="146">
        <f t="shared" si="9"/>
        <v>0</v>
      </c>
      <c r="BL134" s="14" t="s">
        <v>113</v>
      </c>
      <c r="BM134" s="145" t="s">
        <v>157</v>
      </c>
    </row>
    <row r="135" spans="1:65" s="12" customFormat="1" ht="22.9" customHeight="1">
      <c r="B135" s="121"/>
      <c r="D135" s="122" t="s">
        <v>71</v>
      </c>
      <c r="E135" s="131" t="s">
        <v>114</v>
      </c>
      <c r="F135" s="131" t="s">
        <v>158</v>
      </c>
      <c r="J135" s="132">
        <f>BK135</f>
        <v>0</v>
      </c>
      <c r="L135" s="162">
        <f>SUM(J136:J140)</f>
        <v>0</v>
      </c>
      <c r="M135" s="125"/>
      <c r="N135" s="126"/>
      <c r="O135" s="126"/>
      <c r="P135" s="127">
        <f>SUM(P136:P140)</f>
        <v>9.761356000000001</v>
      </c>
      <c r="Q135" s="126"/>
      <c r="R135" s="127">
        <f>SUM(R136:R140)</f>
        <v>11.362751999999999</v>
      </c>
      <c r="S135" s="126"/>
      <c r="T135" s="128">
        <f>SUM(T136:T140)</f>
        <v>0</v>
      </c>
      <c r="AR135" s="122" t="s">
        <v>77</v>
      </c>
      <c r="AT135" s="129" t="s">
        <v>71</v>
      </c>
      <c r="AU135" s="129" t="s">
        <v>77</v>
      </c>
      <c r="AY135" s="122" t="s">
        <v>107</v>
      </c>
      <c r="BK135" s="130">
        <f>SUM(BK136:BK140)</f>
        <v>0</v>
      </c>
    </row>
    <row r="136" spans="1:65" s="2" customFormat="1" ht="24" customHeight="1">
      <c r="A136" s="26"/>
      <c r="B136" s="133"/>
      <c r="C136" s="134" t="s">
        <v>159</v>
      </c>
      <c r="D136" s="134" t="s">
        <v>109</v>
      </c>
      <c r="E136" s="135" t="s">
        <v>160</v>
      </c>
      <c r="F136" s="136" t="s">
        <v>161</v>
      </c>
      <c r="G136" s="137" t="s">
        <v>156</v>
      </c>
      <c r="H136" s="138">
        <v>478.00900000000001</v>
      </c>
      <c r="I136" s="139"/>
      <c r="J136" s="139">
        <f>ROUND(I136*H136,2)</f>
        <v>0</v>
      </c>
      <c r="K136" s="140"/>
      <c r="L136" s="27"/>
      <c r="M136" s="141" t="s">
        <v>1</v>
      </c>
      <c r="N136" s="142" t="s">
        <v>38</v>
      </c>
      <c r="O136" s="143">
        <v>4.0000000000000001E-3</v>
      </c>
      <c r="P136" s="143">
        <f>O136*H136</f>
        <v>1.9120360000000001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113</v>
      </c>
      <c r="AT136" s="145" t="s">
        <v>109</v>
      </c>
      <c r="AU136" s="145" t="s">
        <v>114</v>
      </c>
      <c r="AY136" s="14" t="s">
        <v>107</v>
      </c>
      <c r="BE136" s="146">
        <f>IF(N136="základná",J136,0)</f>
        <v>0</v>
      </c>
      <c r="BF136" s="146">
        <f>IF(N136="znížená",J136,0)</f>
        <v>0</v>
      </c>
      <c r="BG136" s="146">
        <f>IF(N136="zákl. prenesená",J136,0)</f>
        <v>0</v>
      </c>
      <c r="BH136" s="146">
        <f>IF(N136="zníž. prenesená",J136,0)</f>
        <v>0</v>
      </c>
      <c r="BI136" s="146">
        <f>IF(N136="nulová",J136,0)</f>
        <v>0</v>
      </c>
      <c r="BJ136" s="14" t="s">
        <v>114</v>
      </c>
      <c r="BK136" s="146">
        <f>ROUND(I136*H136,2)</f>
        <v>0</v>
      </c>
      <c r="BL136" s="14" t="s">
        <v>113</v>
      </c>
      <c r="BM136" s="145" t="s">
        <v>162</v>
      </c>
    </row>
    <row r="137" spans="1:65" s="2" customFormat="1" ht="24" customHeight="1">
      <c r="A137" s="26"/>
      <c r="B137" s="133"/>
      <c r="C137" s="134" t="s">
        <v>163</v>
      </c>
      <c r="D137" s="134" t="s">
        <v>109</v>
      </c>
      <c r="E137" s="135" t="s">
        <v>164</v>
      </c>
      <c r="F137" s="136" t="s">
        <v>165</v>
      </c>
      <c r="G137" s="137" t="s">
        <v>117</v>
      </c>
      <c r="H137" s="138">
        <v>0.35</v>
      </c>
      <c r="I137" s="139"/>
      <c r="J137" s="139">
        <f>ROUND(I137*H137,2)</f>
        <v>0</v>
      </c>
      <c r="K137" s="140"/>
      <c r="L137" s="27"/>
      <c r="M137" s="141" t="s">
        <v>1</v>
      </c>
      <c r="N137" s="142" t="s">
        <v>38</v>
      </c>
      <c r="O137" s="143">
        <v>1.0968</v>
      </c>
      <c r="P137" s="143">
        <f>O137*H137</f>
        <v>0.38388</v>
      </c>
      <c r="Q137" s="143">
        <v>2.0699999999999998</v>
      </c>
      <c r="R137" s="143">
        <f>Q137*H137</f>
        <v>0.72449999999999992</v>
      </c>
      <c r="S137" s="143">
        <v>0</v>
      </c>
      <c r="T137" s="14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113</v>
      </c>
      <c r="AT137" s="145" t="s">
        <v>109</v>
      </c>
      <c r="AU137" s="145" t="s">
        <v>114</v>
      </c>
      <c r="AY137" s="14" t="s">
        <v>107</v>
      </c>
      <c r="BE137" s="146">
        <f>IF(N137="základná",J137,0)</f>
        <v>0</v>
      </c>
      <c r="BF137" s="146">
        <f>IF(N137="znížená",J137,0)</f>
        <v>0</v>
      </c>
      <c r="BG137" s="146">
        <f>IF(N137="zákl. prenesená",J137,0)</f>
        <v>0</v>
      </c>
      <c r="BH137" s="146">
        <f>IF(N137="zníž. prenesená",J137,0)</f>
        <v>0</v>
      </c>
      <c r="BI137" s="146">
        <f>IF(N137="nulová",J137,0)</f>
        <v>0</v>
      </c>
      <c r="BJ137" s="14" t="s">
        <v>114</v>
      </c>
      <c r="BK137" s="146">
        <f>ROUND(I137*H137,2)</f>
        <v>0</v>
      </c>
      <c r="BL137" s="14" t="s">
        <v>113</v>
      </c>
      <c r="BM137" s="145" t="s">
        <v>166</v>
      </c>
    </row>
    <row r="138" spans="1:65" s="2" customFormat="1" ht="16.5" customHeight="1">
      <c r="A138" s="26"/>
      <c r="B138" s="133"/>
      <c r="C138" s="134" t="s">
        <v>167</v>
      </c>
      <c r="D138" s="134" t="s">
        <v>109</v>
      </c>
      <c r="E138" s="135" t="s">
        <v>168</v>
      </c>
      <c r="F138" s="136" t="s">
        <v>169</v>
      </c>
      <c r="G138" s="137" t="s">
        <v>117</v>
      </c>
      <c r="H138" s="138">
        <v>4.8</v>
      </c>
      <c r="I138" s="139"/>
      <c r="J138" s="139">
        <f>ROUND(I138*H138,2)</f>
        <v>0</v>
      </c>
      <c r="K138" s="140"/>
      <c r="L138" s="27"/>
      <c r="M138" s="141" t="s">
        <v>1</v>
      </c>
      <c r="N138" s="142" t="s">
        <v>38</v>
      </c>
      <c r="O138" s="143">
        <v>0.58055000000000001</v>
      </c>
      <c r="P138" s="143">
        <f>O138*H138</f>
        <v>2.7866399999999998</v>
      </c>
      <c r="Q138" s="143">
        <v>2.2151299999999998</v>
      </c>
      <c r="R138" s="143">
        <f>Q138*H138</f>
        <v>10.632623999999998</v>
      </c>
      <c r="S138" s="143">
        <v>0</v>
      </c>
      <c r="T138" s="14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113</v>
      </c>
      <c r="AT138" s="145" t="s">
        <v>109</v>
      </c>
      <c r="AU138" s="145" t="s">
        <v>114</v>
      </c>
      <c r="AY138" s="14" t="s">
        <v>107</v>
      </c>
      <c r="BE138" s="146">
        <f>IF(N138="základná",J138,0)</f>
        <v>0</v>
      </c>
      <c r="BF138" s="146">
        <f>IF(N138="znížená",J138,0)</f>
        <v>0</v>
      </c>
      <c r="BG138" s="146">
        <f>IF(N138="zákl. prenesená",J138,0)</f>
        <v>0</v>
      </c>
      <c r="BH138" s="146">
        <f>IF(N138="zníž. prenesená",J138,0)</f>
        <v>0</v>
      </c>
      <c r="BI138" s="146">
        <f>IF(N138="nulová",J138,0)</f>
        <v>0</v>
      </c>
      <c r="BJ138" s="14" t="s">
        <v>114</v>
      </c>
      <c r="BK138" s="146">
        <f>ROUND(I138*H138,2)</f>
        <v>0</v>
      </c>
      <c r="BL138" s="14" t="s">
        <v>113</v>
      </c>
      <c r="BM138" s="145" t="s">
        <v>170</v>
      </c>
    </row>
    <row r="139" spans="1:65" s="2" customFormat="1" ht="16.5" customHeight="1">
      <c r="A139" s="26"/>
      <c r="B139" s="133"/>
      <c r="C139" s="134" t="s">
        <v>171</v>
      </c>
      <c r="D139" s="134" t="s">
        <v>109</v>
      </c>
      <c r="E139" s="135" t="s">
        <v>172</v>
      </c>
      <c r="F139" s="136" t="s">
        <v>173</v>
      </c>
      <c r="G139" s="137" t="s">
        <v>156</v>
      </c>
      <c r="H139" s="138">
        <v>8.4</v>
      </c>
      <c r="I139" s="139"/>
      <c r="J139" s="139">
        <f>ROUND(I139*H139,2)</f>
        <v>0</v>
      </c>
      <c r="K139" s="140"/>
      <c r="L139" s="27"/>
      <c r="M139" s="141" t="s">
        <v>1</v>
      </c>
      <c r="N139" s="142" t="s">
        <v>38</v>
      </c>
      <c r="O139" s="143">
        <v>0.35799999999999998</v>
      </c>
      <c r="P139" s="143">
        <f>O139*H139</f>
        <v>3.0072000000000001</v>
      </c>
      <c r="Q139" s="143">
        <v>6.7000000000000002E-4</v>
      </c>
      <c r="R139" s="143">
        <f>Q139*H139</f>
        <v>5.6280000000000002E-3</v>
      </c>
      <c r="S139" s="143">
        <v>0</v>
      </c>
      <c r="T139" s="14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113</v>
      </c>
      <c r="AT139" s="145" t="s">
        <v>109</v>
      </c>
      <c r="AU139" s="145" t="s">
        <v>114</v>
      </c>
      <c r="AY139" s="14" t="s">
        <v>107</v>
      </c>
      <c r="BE139" s="146">
        <f>IF(N139="základná",J139,0)</f>
        <v>0</v>
      </c>
      <c r="BF139" s="146">
        <f>IF(N139="znížená",J139,0)</f>
        <v>0</v>
      </c>
      <c r="BG139" s="146">
        <f>IF(N139="zákl. prenesená",J139,0)</f>
        <v>0</v>
      </c>
      <c r="BH139" s="146">
        <f>IF(N139="zníž. prenesená",J139,0)</f>
        <v>0</v>
      </c>
      <c r="BI139" s="146">
        <f>IF(N139="nulová",J139,0)</f>
        <v>0</v>
      </c>
      <c r="BJ139" s="14" t="s">
        <v>114</v>
      </c>
      <c r="BK139" s="146">
        <f>ROUND(I139*H139,2)</f>
        <v>0</v>
      </c>
      <c r="BL139" s="14" t="s">
        <v>113</v>
      </c>
      <c r="BM139" s="145" t="s">
        <v>174</v>
      </c>
    </row>
    <row r="140" spans="1:65" s="2" customFormat="1" ht="16.5" customHeight="1">
      <c r="A140" s="26"/>
      <c r="B140" s="133"/>
      <c r="C140" s="134" t="s">
        <v>175</v>
      </c>
      <c r="D140" s="134" t="s">
        <v>109</v>
      </c>
      <c r="E140" s="135" t="s">
        <v>176</v>
      </c>
      <c r="F140" s="136" t="s">
        <v>177</v>
      </c>
      <c r="G140" s="137" t="s">
        <v>156</v>
      </c>
      <c r="H140" s="138">
        <v>8.4</v>
      </c>
      <c r="I140" s="139"/>
      <c r="J140" s="139">
        <f>ROUND(I140*H140,2)</f>
        <v>0</v>
      </c>
      <c r="K140" s="140"/>
      <c r="L140" s="27"/>
      <c r="M140" s="141" t="s">
        <v>1</v>
      </c>
      <c r="N140" s="142" t="s">
        <v>38</v>
      </c>
      <c r="O140" s="143">
        <v>0.19900000000000001</v>
      </c>
      <c r="P140" s="143">
        <f>O140*H140</f>
        <v>1.6716000000000002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113</v>
      </c>
      <c r="AT140" s="145" t="s">
        <v>109</v>
      </c>
      <c r="AU140" s="145" t="s">
        <v>114</v>
      </c>
      <c r="AY140" s="14" t="s">
        <v>107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4" t="s">
        <v>114</v>
      </c>
      <c r="BK140" s="146">
        <f>ROUND(I140*H140,2)</f>
        <v>0</v>
      </c>
      <c r="BL140" s="14" t="s">
        <v>113</v>
      </c>
      <c r="BM140" s="145" t="s">
        <v>178</v>
      </c>
    </row>
    <row r="141" spans="1:65" s="12" customFormat="1" ht="22.9" customHeight="1">
      <c r="B141" s="121"/>
      <c r="D141" s="122" t="s">
        <v>71</v>
      </c>
      <c r="E141" s="131" t="s">
        <v>126</v>
      </c>
      <c r="F141" s="131" t="s">
        <v>179</v>
      </c>
      <c r="J141" s="132">
        <f>BK141</f>
        <v>0</v>
      </c>
      <c r="L141" s="162">
        <f>SUM(J142:J146)</f>
        <v>0</v>
      </c>
      <c r="M141" s="125"/>
      <c r="N141" s="126"/>
      <c r="O141" s="126"/>
      <c r="P141" s="127">
        <f>SUM(P142:P146)</f>
        <v>281.86977519999999</v>
      </c>
      <c r="Q141" s="126"/>
      <c r="R141" s="127">
        <f>SUM(R142:R146)</f>
        <v>380.48318386</v>
      </c>
      <c r="S141" s="126"/>
      <c r="T141" s="128">
        <f>SUM(T142:T146)</f>
        <v>0</v>
      </c>
      <c r="AR141" s="122" t="s">
        <v>77</v>
      </c>
      <c r="AT141" s="129" t="s">
        <v>71</v>
      </c>
      <c r="AU141" s="129" t="s">
        <v>77</v>
      </c>
      <c r="AY141" s="122" t="s">
        <v>107</v>
      </c>
      <c r="BK141" s="130">
        <f>SUM(BK142:BK146)</f>
        <v>0</v>
      </c>
    </row>
    <row r="142" spans="1:65" s="2" customFormat="1" ht="24" customHeight="1">
      <c r="A142" s="26"/>
      <c r="B142" s="133"/>
      <c r="C142" s="134" t="s">
        <v>180</v>
      </c>
      <c r="D142" s="134" t="s">
        <v>109</v>
      </c>
      <c r="E142" s="135" t="s">
        <v>181</v>
      </c>
      <c r="F142" s="136" t="s">
        <v>260</v>
      </c>
      <c r="G142" s="137" t="s">
        <v>156</v>
      </c>
      <c r="H142" s="138">
        <v>415.66</v>
      </c>
      <c r="I142" s="139"/>
      <c r="J142" s="139">
        <f>ROUND(I142*H142,2)</f>
        <v>0</v>
      </c>
      <c r="K142" s="140"/>
      <c r="L142" s="27"/>
      <c r="M142" s="141" t="s">
        <v>1</v>
      </c>
      <c r="N142" s="142" t="s">
        <v>38</v>
      </c>
      <c r="O142" s="143">
        <v>5.3120000000000001E-2</v>
      </c>
      <c r="P142" s="143">
        <f>O142*H142</f>
        <v>22.079859200000001</v>
      </c>
      <c r="Q142" s="143">
        <v>0.36834</v>
      </c>
      <c r="R142" s="143">
        <f>Q142*H142</f>
        <v>153.10420440000001</v>
      </c>
      <c r="S142" s="143">
        <v>0</v>
      </c>
      <c r="T142" s="14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113</v>
      </c>
      <c r="AT142" s="145" t="s">
        <v>109</v>
      </c>
      <c r="AU142" s="145" t="s">
        <v>114</v>
      </c>
      <c r="AY142" s="14" t="s">
        <v>107</v>
      </c>
      <c r="BE142" s="146">
        <f>IF(N142="základná",J142,0)</f>
        <v>0</v>
      </c>
      <c r="BF142" s="146">
        <f>IF(N142="znížená",J142,0)</f>
        <v>0</v>
      </c>
      <c r="BG142" s="146">
        <f>IF(N142="zákl. prenesená",J142,0)</f>
        <v>0</v>
      </c>
      <c r="BH142" s="146">
        <f>IF(N142="zníž. prenesená",J142,0)</f>
        <v>0</v>
      </c>
      <c r="BI142" s="146">
        <f>IF(N142="nulová",J142,0)</f>
        <v>0</v>
      </c>
      <c r="BJ142" s="14" t="s">
        <v>114</v>
      </c>
      <c r="BK142" s="146">
        <f>ROUND(I142*H142,2)</f>
        <v>0</v>
      </c>
      <c r="BL142" s="14" t="s">
        <v>113</v>
      </c>
      <c r="BM142" s="145" t="s">
        <v>182</v>
      </c>
    </row>
    <row r="143" spans="1:65" s="2" customFormat="1" ht="24" customHeight="1">
      <c r="A143" s="26"/>
      <c r="B143" s="133"/>
      <c r="C143" s="134" t="s">
        <v>183</v>
      </c>
      <c r="D143" s="134" t="s">
        <v>109</v>
      </c>
      <c r="E143" s="135" t="s">
        <v>184</v>
      </c>
      <c r="F143" s="136" t="s">
        <v>185</v>
      </c>
      <c r="G143" s="137" t="s">
        <v>156</v>
      </c>
      <c r="H143" s="138">
        <v>478.00900000000001</v>
      </c>
      <c r="I143" s="139"/>
      <c r="J143" s="139">
        <f>ROUND(I143*H143,2)</f>
        <v>0</v>
      </c>
      <c r="K143" s="140"/>
      <c r="L143" s="27"/>
      <c r="M143" s="141" t="s">
        <v>1</v>
      </c>
      <c r="N143" s="142" t="s">
        <v>38</v>
      </c>
      <c r="O143" s="143">
        <v>2.4E-2</v>
      </c>
      <c r="P143" s="143">
        <f>O143*H143</f>
        <v>11.472216000000001</v>
      </c>
      <c r="Q143" s="143">
        <v>0.27994000000000002</v>
      </c>
      <c r="R143" s="143">
        <f>Q143*H143</f>
        <v>133.81383946000003</v>
      </c>
      <c r="S143" s="143">
        <v>0</v>
      </c>
      <c r="T143" s="14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113</v>
      </c>
      <c r="AT143" s="145" t="s">
        <v>109</v>
      </c>
      <c r="AU143" s="145" t="s">
        <v>114</v>
      </c>
      <c r="AY143" s="14" t="s">
        <v>107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4" t="s">
        <v>114</v>
      </c>
      <c r="BK143" s="146">
        <f>ROUND(I143*H143,2)</f>
        <v>0</v>
      </c>
      <c r="BL143" s="14" t="s">
        <v>113</v>
      </c>
      <c r="BM143" s="145" t="s">
        <v>186</v>
      </c>
    </row>
    <row r="144" spans="1:65" s="2" customFormat="1" ht="36" customHeight="1">
      <c r="A144" s="26"/>
      <c r="B144" s="133"/>
      <c r="C144" s="134" t="s">
        <v>7</v>
      </c>
      <c r="D144" s="134" t="s">
        <v>109</v>
      </c>
      <c r="E144" s="135" t="s">
        <v>187</v>
      </c>
      <c r="F144" s="136" t="s">
        <v>188</v>
      </c>
      <c r="G144" s="137" t="s">
        <v>156</v>
      </c>
      <c r="H144" s="138">
        <v>415.66</v>
      </c>
      <c r="I144" s="139"/>
      <c r="J144" s="139">
        <f>ROUND(I144*H144,2)</f>
        <v>0</v>
      </c>
      <c r="K144" s="140"/>
      <c r="L144" s="27"/>
      <c r="M144" s="141" t="s">
        <v>1</v>
      </c>
      <c r="N144" s="142" t="s">
        <v>38</v>
      </c>
      <c r="O144" s="143">
        <v>0.59499999999999997</v>
      </c>
      <c r="P144" s="143">
        <f>O144*H144</f>
        <v>247.3177</v>
      </c>
      <c r="Q144" s="143">
        <v>9.2499999999999999E-2</v>
      </c>
      <c r="R144" s="143">
        <f>Q144*H144</f>
        <v>38.448550000000004</v>
      </c>
      <c r="S144" s="143">
        <v>0</v>
      </c>
      <c r="T144" s="14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113</v>
      </c>
      <c r="AT144" s="145" t="s">
        <v>109</v>
      </c>
      <c r="AU144" s="145" t="s">
        <v>114</v>
      </c>
      <c r="AY144" s="14" t="s">
        <v>107</v>
      </c>
      <c r="BE144" s="146">
        <f>IF(N144="základná",J144,0)</f>
        <v>0</v>
      </c>
      <c r="BF144" s="146">
        <f>IF(N144="znížená",J144,0)</f>
        <v>0</v>
      </c>
      <c r="BG144" s="146">
        <f>IF(N144="zákl. prenesená",J144,0)</f>
        <v>0</v>
      </c>
      <c r="BH144" s="146">
        <f>IF(N144="zníž. prenesená",J144,0)</f>
        <v>0</v>
      </c>
      <c r="BI144" s="146">
        <f>IF(N144="nulová",J144,0)</f>
        <v>0</v>
      </c>
      <c r="BJ144" s="14" t="s">
        <v>114</v>
      </c>
      <c r="BK144" s="146">
        <f>ROUND(I144*H144,2)</f>
        <v>0</v>
      </c>
      <c r="BL144" s="14" t="s">
        <v>113</v>
      </c>
      <c r="BM144" s="145" t="s">
        <v>189</v>
      </c>
    </row>
    <row r="145" spans="1:65" s="2" customFormat="1" ht="24" customHeight="1">
      <c r="A145" s="26"/>
      <c r="B145" s="133"/>
      <c r="C145" s="147" t="s">
        <v>190</v>
      </c>
      <c r="D145" s="147" t="s">
        <v>191</v>
      </c>
      <c r="E145" s="148" t="s">
        <v>192</v>
      </c>
      <c r="F145" s="149" t="s">
        <v>193</v>
      </c>
      <c r="G145" s="150" t="s">
        <v>156</v>
      </c>
      <c r="H145" s="151">
        <v>423.97300000000001</v>
      </c>
      <c r="I145" s="152"/>
      <c r="J145" s="152">
        <f>ROUND(I145*H145,2)</f>
        <v>0</v>
      </c>
      <c r="K145" s="153"/>
      <c r="L145" s="154"/>
      <c r="M145" s="155" t="s">
        <v>1</v>
      </c>
      <c r="N145" s="156" t="s">
        <v>38</v>
      </c>
      <c r="O145" s="143">
        <v>0</v>
      </c>
      <c r="P145" s="143">
        <f>O145*H145</f>
        <v>0</v>
      </c>
      <c r="Q145" s="143">
        <v>0.13</v>
      </c>
      <c r="R145" s="143">
        <f>Q145*H145</f>
        <v>55.116490000000006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137</v>
      </c>
      <c r="AT145" s="145" t="s">
        <v>191</v>
      </c>
      <c r="AU145" s="145" t="s">
        <v>114</v>
      </c>
      <c r="AY145" s="14" t="s">
        <v>107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4" t="s">
        <v>114</v>
      </c>
      <c r="BK145" s="146">
        <f>ROUND(I145*H145,2)</f>
        <v>0</v>
      </c>
      <c r="BL145" s="14" t="s">
        <v>113</v>
      </c>
      <c r="BM145" s="145" t="s">
        <v>194</v>
      </c>
    </row>
    <row r="146" spans="1:65" s="2" customFormat="1" ht="16.5" customHeight="1">
      <c r="A146" s="26"/>
      <c r="B146" s="133"/>
      <c r="C146" s="134" t="s">
        <v>195</v>
      </c>
      <c r="D146" s="134" t="s">
        <v>109</v>
      </c>
      <c r="E146" s="135" t="s">
        <v>196</v>
      </c>
      <c r="F146" s="136" t="s">
        <v>197</v>
      </c>
      <c r="G146" s="137" t="s">
        <v>198</v>
      </c>
      <c r="H146" s="138">
        <v>10</v>
      </c>
      <c r="I146" s="139"/>
      <c r="J146" s="139">
        <f>ROUND(I146*H146,2)</f>
        <v>0</v>
      </c>
      <c r="K146" s="140"/>
      <c r="L146" s="27"/>
      <c r="M146" s="141" t="s">
        <v>1</v>
      </c>
      <c r="N146" s="142" t="s">
        <v>38</v>
      </c>
      <c r="O146" s="143">
        <v>0.1</v>
      </c>
      <c r="P146" s="143">
        <f>O146*H146</f>
        <v>1</v>
      </c>
      <c r="Q146" s="143">
        <v>1.0000000000000001E-5</v>
      </c>
      <c r="R146" s="143">
        <f>Q146*H146</f>
        <v>1E-4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113</v>
      </c>
      <c r="AT146" s="145" t="s">
        <v>109</v>
      </c>
      <c r="AU146" s="145" t="s">
        <v>114</v>
      </c>
      <c r="AY146" s="14" t="s">
        <v>107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4" t="s">
        <v>114</v>
      </c>
      <c r="BK146" s="146">
        <f>ROUND(I146*H146,2)</f>
        <v>0</v>
      </c>
      <c r="BL146" s="14" t="s">
        <v>113</v>
      </c>
      <c r="BM146" s="145" t="s">
        <v>199</v>
      </c>
    </row>
    <row r="147" spans="1:65" s="12" customFormat="1" ht="22.9" customHeight="1">
      <c r="B147" s="121"/>
      <c r="D147" s="122" t="s">
        <v>71</v>
      </c>
      <c r="E147" s="131" t="s">
        <v>141</v>
      </c>
      <c r="F147" s="131" t="s">
        <v>200</v>
      </c>
      <c r="J147" s="132">
        <f>BK147</f>
        <v>0</v>
      </c>
      <c r="L147" s="162">
        <f>SUM(J148:J154)</f>
        <v>0</v>
      </c>
      <c r="M147" s="125"/>
      <c r="N147" s="126"/>
      <c r="O147" s="126"/>
      <c r="P147" s="127">
        <f>SUM(P148:P154)</f>
        <v>84.750865000000005</v>
      </c>
      <c r="Q147" s="126"/>
      <c r="R147" s="127">
        <f>SUM(R148:R154)</f>
        <v>75.280603150000005</v>
      </c>
      <c r="S147" s="126"/>
      <c r="T147" s="128">
        <f>SUM(T148:T154)</f>
        <v>0</v>
      </c>
      <c r="AR147" s="122" t="s">
        <v>77</v>
      </c>
      <c r="AT147" s="129" t="s">
        <v>71</v>
      </c>
      <c r="AU147" s="129" t="s">
        <v>77</v>
      </c>
      <c r="AY147" s="122" t="s">
        <v>107</v>
      </c>
      <c r="BK147" s="130">
        <f>SUM(BK148:BK154)</f>
        <v>0</v>
      </c>
    </row>
    <row r="148" spans="1:65" s="2" customFormat="1" ht="36" customHeight="1">
      <c r="A148" s="26"/>
      <c r="B148" s="133"/>
      <c r="C148" s="134" t="s">
        <v>201</v>
      </c>
      <c r="D148" s="134" t="s">
        <v>109</v>
      </c>
      <c r="E148" s="135" t="s">
        <v>202</v>
      </c>
      <c r="F148" s="136" t="s">
        <v>203</v>
      </c>
      <c r="G148" s="137" t="s">
        <v>156</v>
      </c>
      <c r="H148" s="138">
        <v>15.6</v>
      </c>
      <c r="I148" s="139"/>
      <c r="J148" s="139">
        <f t="shared" ref="J148:J154" si="10">ROUND(I148*H148,2)</f>
        <v>0</v>
      </c>
      <c r="K148" s="140"/>
      <c r="L148" s="27"/>
      <c r="M148" s="141" t="s">
        <v>1</v>
      </c>
      <c r="N148" s="142" t="s">
        <v>38</v>
      </c>
      <c r="O148" s="143">
        <v>0.43</v>
      </c>
      <c r="P148" s="143">
        <f t="shared" ref="P148:P154" si="11">O148*H148</f>
        <v>6.7080000000000002</v>
      </c>
      <c r="Q148" s="143">
        <v>5.9999999999999995E-4</v>
      </c>
      <c r="R148" s="143">
        <f t="shared" ref="R148:R154" si="12">Q148*H148</f>
        <v>9.3599999999999985E-3</v>
      </c>
      <c r="S148" s="143">
        <v>0</v>
      </c>
      <c r="T148" s="144">
        <f t="shared" ref="T148:T154" si="13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113</v>
      </c>
      <c r="AT148" s="145" t="s">
        <v>109</v>
      </c>
      <c r="AU148" s="145" t="s">
        <v>114</v>
      </c>
      <c r="AY148" s="14" t="s">
        <v>107</v>
      </c>
      <c r="BE148" s="146">
        <f t="shared" ref="BE148:BE154" si="14">IF(N148="základná",J148,0)</f>
        <v>0</v>
      </c>
      <c r="BF148" s="146">
        <f t="shared" ref="BF148:BF154" si="15">IF(N148="znížená",J148,0)</f>
        <v>0</v>
      </c>
      <c r="BG148" s="146">
        <f t="shared" ref="BG148:BG154" si="16">IF(N148="zákl. prenesená",J148,0)</f>
        <v>0</v>
      </c>
      <c r="BH148" s="146">
        <f t="shared" ref="BH148:BH154" si="17">IF(N148="zníž. prenesená",J148,0)</f>
        <v>0</v>
      </c>
      <c r="BI148" s="146">
        <f t="shared" ref="BI148:BI154" si="18">IF(N148="nulová",J148,0)</f>
        <v>0</v>
      </c>
      <c r="BJ148" s="14" t="s">
        <v>114</v>
      </c>
      <c r="BK148" s="146">
        <f t="shared" ref="BK148:BK154" si="19">ROUND(I148*H148,2)</f>
        <v>0</v>
      </c>
      <c r="BL148" s="14" t="s">
        <v>113</v>
      </c>
      <c r="BM148" s="145" t="s">
        <v>204</v>
      </c>
    </row>
    <row r="149" spans="1:65" s="2" customFormat="1" ht="24" customHeight="1">
      <c r="A149" s="26"/>
      <c r="B149" s="133"/>
      <c r="C149" s="134" t="s">
        <v>205</v>
      </c>
      <c r="D149" s="134" t="s">
        <v>109</v>
      </c>
      <c r="E149" s="135" t="s">
        <v>206</v>
      </c>
      <c r="F149" s="136" t="s">
        <v>207</v>
      </c>
      <c r="G149" s="137" t="s">
        <v>156</v>
      </c>
      <c r="H149" s="138">
        <v>15.6</v>
      </c>
      <c r="I149" s="139"/>
      <c r="J149" s="139">
        <f t="shared" si="10"/>
        <v>0</v>
      </c>
      <c r="K149" s="140"/>
      <c r="L149" s="27"/>
      <c r="M149" s="141" t="s">
        <v>1</v>
      </c>
      <c r="N149" s="142" t="s">
        <v>38</v>
      </c>
      <c r="O149" s="143">
        <v>0.11899999999999999</v>
      </c>
      <c r="P149" s="143">
        <f t="shared" si="11"/>
        <v>1.8563999999999998</v>
      </c>
      <c r="Q149" s="143">
        <v>1.0000000000000001E-5</v>
      </c>
      <c r="R149" s="143">
        <f t="shared" si="12"/>
        <v>1.56E-4</v>
      </c>
      <c r="S149" s="143">
        <v>0</v>
      </c>
      <c r="T149" s="14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113</v>
      </c>
      <c r="AT149" s="145" t="s">
        <v>109</v>
      </c>
      <c r="AU149" s="145" t="s">
        <v>114</v>
      </c>
      <c r="AY149" s="14" t="s">
        <v>107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4" t="s">
        <v>114</v>
      </c>
      <c r="BK149" s="146">
        <f t="shared" si="19"/>
        <v>0</v>
      </c>
      <c r="BL149" s="14" t="s">
        <v>113</v>
      </c>
      <c r="BM149" s="145" t="s">
        <v>208</v>
      </c>
    </row>
    <row r="150" spans="1:65" s="2" customFormat="1" ht="36" customHeight="1">
      <c r="A150" s="26"/>
      <c r="B150" s="133"/>
      <c r="C150" s="134" t="s">
        <v>209</v>
      </c>
      <c r="D150" s="134" t="s">
        <v>109</v>
      </c>
      <c r="E150" s="135" t="s">
        <v>210</v>
      </c>
      <c r="F150" s="136" t="s">
        <v>211</v>
      </c>
      <c r="G150" s="137" t="s">
        <v>198</v>
      </c>
      <c r="H150" s="138">
        <v>403</v>
      </c>
      <c r="I150" s="139"/>
      <c r="J150" s="139">
        <f t="shared" si="10"/>
        <v>0</v>
      </c>
      <c r="K150" s="140"/>
      <c r="L150" s="27"/>
      <c r="M150" s="141" t="s">
        <v>1</v>
      </c>
      <c r="N150" s="142" t="s">
        <v>38</v>
      </c>
      <c r="O150" s="143">
        <v>0.13200000000000001</v>
      </c>
      <c r="P150" s="143">
        <f t="shared" si="11"/>
        <v>53.196000000000005</v>
      </c>
      <c r="Q150" s="143">
        <v>9.8530000000000006E-2</v>
      </c>
      <c r="R150" s="143">
        <f t="shared" si="12"/>
        <v>39.707590000000003</v>
      </c>
      <c r="S150" s="143">
        <v>0</v>
      </c>
      <c r="T150" s="14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113</v>
      </c>
      <c r="AT150" s="145" t="s">
        <v>109</v>
      </c>
      <c r="AU150" s="145" t="s">
        <v>114</v>
      </c>
      <c r="AY150" s="14" t="s">
        <v>107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4" t="s">
        <v>114</v>
      </c>
      <c r="BK150" s="146">
        <f t="shared" si="19"/>
        <v>0</v>
      </c>
      <c r="BL150" s="14" t="s">
        <v>113</v>
      </c>
      <c r="BM150" s="145" t="s">
        <v>212</v>
      </c>
    </row>
    <row r="151" spans="1:65" s="2" customFormat="1" ht="16.5" customHeight="1">
      <c r="A151" s="26"/>
      <c r="B151" s="133"/>
      <c r="C151" s="147" t="s">
        <v>213</v>
      </c>
      <c r="D151" s="147" t="s">
        <v>191</v>
      </c>
      <c r="E151" s="148" t="s">
        <v>214</v>
      </c>
      <c r="F151" s="149" t="s">
        <v>215</v>
      </c>
      <c r="G151" s="150" t="s">
        <v>112</v>
      </c>
      <c r="H151" s="151">
        <v>407</v>
      </c>
      <c r="I151" s="152"/>
      <c r="J151" s="152">
        <f t="shared" si="10"/>
        <v>0</v>
      </c>
      <c r="K151" s="153"/>
      <c r="L151" s="154"/>
      <c r="M151" s="155" t="s">
        <v>1</v>
      </c>
      <c r="N151" s="156" t="s">
        <v>38</v>
      </c>
      <c r="O151" s="143">
        <v>0</v>
      </c>
      <c r="P151" s="143">
        <f t="shared" si="11"/>
        <v>0</v>
      </c>
      <c r="Q151" s="143">
        <v>2.3E-2</v>
      </c>
      <c r="R151" s="143">
        <f t="shared" si="12"/>
        <v>9.3610000000000007</v>
      </c>
      <c r="S151" s="143">
        <v>0</v>
      </c>
      <c r="T151" s="14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137</v>
      </c>
      <c r="AT151" s="145" t="s">
        <v>191</v>
      </c>
      <c r="AU151" s="145" t="s">
        <v>114</v>
      </c>
      <c r="AY151" s="14" t="s">
        <v>107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4" t="s">
        <v>114</v>
      </c>
      <c r="BK151" s="146">
        <f t="shared" si="19"/>
        <v>0</v>
      </c>
      <c r="BL151" s="14" t="s">
        <v>113</v>
      </c>
      <c r="BM151" s="145" t="s">
        <v>216</v>
      </c>
    </row>
    <row r="152" spans="1:65" s="2" customFormat="1" ht="24" customHeight="1">
      <c r="A152" s="26"/>
      <c r="B152" s="133"/>
      <c r="C152" s="134" t="s">
        <v>217</v>
      </c>
      <c r="D152" s="134" t="s">
        <v>109</v>
      </c>
      <c r="E152" s="135" t="s">
        <v>218</v>
      </c>
      <c r="F152" s="136" t="s">
        <v>261</v>
      </c>
      <c r="G152" s="137" t="s">
        <v>198</v>
      </c>
      <c r="H152" s="138">
        <v>12</v>
      </c>
      <c r="I152" s="139"/>
      <c r="J152" s="139">
        <f t="shared" si="10"/>
        <v>0</v>
      </c>
      <c r="K152" s="140"/>
      <c r="L152" s="27"/>
      <c r="M152" s="141" t="s">
        <v>1</v>
      </c>
      <c r="N152" s="142" t="s">
        <v>38</v>
      </c>
      <c r="O152" s="143">
        <v>0.71699999999999997</v>
      </c>
      <c r="P152" s="143">
        <f t="shared" si="11"/>
        <v>8.6039999999999992</v>
      </c>
      <c r="Q152" s="143">
        <v>0.17015</v>
      </c>
      <c r="R152" s="143">
        <f t="shared" si="12"/>
        <v>2.0417999999999998</v>
      </c>
      <c r="S152" s="143">
        <v>0</v>
      </c>
      <c r="T152" s="14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113</v>
      </c>
      <c r="AT152" s="145" t="s">
        <v>109</v>
      </c>
      <c r="AU152" s="145" t="s">
        <v>114</v>
      </c>
      <c r="AY152" s="14" t="s">
        <v>107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4" t="s">
        <v>114</v>
      </c>
      <c r="BK152" s="146">
        <f t="shared" si="19"/>
        <v>0</v>
      </c>
      <c r="BL152" s="14" t="s">
        <v>113</v>
      </c>
      <c r="BM152" s="145" t="s">
        <v>219</v>
      </c>
    </row>
    <row r="153" spans="1:65" s="2" customFormat="1" ht="24" customHeight="1">
      <c r="A153" s="26"/>
      <c r="B153" s="133"/>
      <c r="C153" s="147" t="s">
        <v>220</v>
      </c>
      <c r="D153" s="147" t="s">
        <v>191</v>
      </c>
      <c r="E153" s="148" t="s">
        <v>221</v>
      </c>
      <c r="F153" s="149" t="s">
        <v>222</v>
      </c>
      <c r="G153" s="150" t="s">
        <v>112</v>
      </c>
      <c r="H153" s="151">
        <v>12</v>
      </c>
      <c r="I153" s="152"/>
      <c r="J153" s="152">
        <f t="shared" si="10"/>
        <v>0</v>
      </c>
      <c r="K153" s="153"/>
      <c r="L153" s="154"/>
      <c r="M153" s="155" t="s">
        <v>1</v>
      </c>
      <c r="N153" s="156" t="s">
        <v>38</v>
      </c>
      <c r="O153" s="143">
        <v>0</v>
      </c>
      <c r="P153" s="143">
        <f t="shared" si="11"/>
        <v>0</v>
      </c>
      <c r="Q153" s="143">
        <v>6.5000000000000002E-2</v>
      </c>
      <c r="R153" s="143">
        <f t="shared" si="12"/>
        <v>0.78</v>
      </c>
      <c r="S153" s="143">
        <v>0</v>
      </c>
      <c r="T153" s="14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137</v>
      </c>
      <c r="AT153" s="145" t="s">
        <v>191</v>
      </c>
      <c r="AU153" s="145" t="s">
        <v>114</v>
      </c>
      <c r="AY153" s="14" t="s">
        <v>107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4" t="s">
        <v>114</v>
      </c>
      <c r="BK153" s="146">
        <f t="shared" si="19"/>
        <v>0</v>
      </c>
      <c r="BL153" s="14" t="s">
        <v>113</v>
      </c>
      <c r="BM153" s="145" t="s">
        <v>223</v>
      </c>
    </row>
    <row r="154" spans="1:65" s="2" customFormat="1" ht="24" customHeight="1">
      <c r="A154" s="26"/>
      <c r="B154" s="133"/>
      <c r="C154" s="134" t="s">
        <v>224</v>
      </c>
      <c r="D154" s="134" t="s">
        <v>109</v>
      </c>
      <c r="E154" s="135" t="s">
        <v>225</v>
      </c>
      <c r="F154" s="136" t="s">
        <v>226</v>
      </c>
      <c r="G154" s="137" t="s">
        <v>117</v>
      </c>
      <c r="H154" s="138">
        <v>10.555</v>
      </c>
      <c r="I154" s="139"/>
      <c r="J154" s="139">
        <f t="shared" si="10"/>
        <v>0</v>
      </c>
      <c r="K154" s="140"/>
      <c r="L154" s="27"/>
      <c r="M154" s="141" t="s">
        <v>1</v>
      </c>
      <c r="N154" s="142" t="s">
        <v>38</v>
      </c>
      <c r="O154" s="143">
        <v>1.363</v>
      </c>
      <c r="P154" s="143">
        <f t="shared" si="11"/>
        <v>14.386464999999999</v>
      </c>
      <c r="Q154" s="143">
        <v>2.2151299999999998</v>
      </c>
      <c r="R154" s="143">
        <f t="shared" si="12"/>
        <v>23.380697149999996</v>
      </c>
      <c r="S154" s="143">
        <v>0</v>
      </c>
      <c r="T154" s="14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113</v>
      </c>
      <c r="AT154" s="145" t="s">
        <v>109</v>
      </c>
      <c r="AU154" s="145" t="s">
        <v>114</v>
      </c>
      <c r="AY154" s="14" t="s">
        <v>107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4" t="s">
        <v>114</v>
      </c>
      <c r="BK154" s="146">
        <f t="shared" si="19"/>
        <v>0</v>
      </c>
      <c r="BL154" s="14" t="s">
        <v>113</v>
      </c>
      <c r="BM154" s="145" t="s">
        <v>227</v>
      </c>
    </row>
    <row r="155" spans="1:65" s="12" customFormat="1" ht="22.9" customHeight="1">
      <c r="B155" s="121"/>
      <c r="D155" s="122" t="s">
        <v>71</v>
      </c>
      <c r="E155" s="131" t="s">
        <v>228</v>
      </c>
      <c r="F155" s="131" t="s">
        <v>229</v>
      </c>
      <c r="J155" s="132">
        <f>BK155</f>
        <v>0</v>
      </c>
      <c r="L155" s="162">
        <f>SUM(J156)</f>
        <v>0</v>
      </c>
      <c r="M155" s="125"/>
      <c r="N155" s="126"/>
      <c r="O155" s="126"/>
      <c r="P155" s="127">
        <f>P156</f>
        <v>183.58091100000001</v>
      </c>
      <c r="Q155" s="126"/>
      <c r="R155" s="127">
        <f>R156</f>
        <v>0</v>
      </c>
      <c r="S155" s="126"/>
      <c r="T155" s="128">
        <f>T156</f>
        <v>0</v>
      </c>
      <c r="AR155" s="122" t="s">
        <v>77</v>
      </c>
      <c r="AT155" s="129" t="s">
        <v>71</v>
      </c>
      <c r="AU155" s="129" t="s">
        <v>77</v>
      </c>
      <c r="AY155" s="122" t="s">
        <v>107</v>
      </c>
      <c r="BK155" s="130">
        <f>BK156</f>
        <v>0</v>
      </c>
    </row>
    <row r="156" spans="1:65" s="2" customFormat="1" ht="24" customHeight="1">
      <c r="A156" s="26"/>
      <c r="B156" s="133"/>
      <c r="C156" s="134" t="s">
        <v>230</v>
      </c>
      <c r="D156" s="134" t="s">
        <v>109</v>
      </c>
      <c r="E156" s="135" t="s">
        <v>231</v>
      </c>
      <c r="F156" s="136" t="s">
        <v>232</v>
      </c>
      <c r="G156" s="137" t="s">
        <v>233</v>
      </c>
      <c r="H156" s="138">
        <v>467.12700000000001</v>
      </c>
      <c r="I156" s="139"/>
      <c r="J156" s="139">
        <f>ROUND(I156*H156,2)</f>
        <v>0</v>
      </c>
      <c r="K156" s="140"/>
      <c r="L156" s="27"/>
      <c r="M156" s="141" t="s">
        <v>1</v>
      </c>
      <c r="N156" s="142" t="s">
        <v>38</v>
      </c>
      <c r="O156" s="143">
        <v>0.39300000000000002</v>
      </c>
      <c r="P156" s="143">
        <f>O156*H156</f>
        <v>183.58091100000001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113</v>
      </c>
      <c r="AT156" s="145" t="s">
        <v>109</v>
      </c>
      <c r="AU156" s="145" t="s">
        <v>114</v>
      </c>
      <c r="AY156" s="14" t="s">
        <v>107</v>
      </c>
      <c r="BE156" s="146">
        <f>IF(N156="základná",J156,0)</f>
        <v>0</v>
      </c>
      <c r="BF156" s="146">
        <f>IF(N156="znížená",J156,0)</f>
        <v>0</v>
      </c>
      <c r="BG156" s="146">
        <f>IF(N156="zákl. prenesená",J156,0)</f>
        <v>0</v>
      </c>
      <c r="BH156" s="146">
        <f>IF(N156="zníž. prenesená",J156,0)</f>
        <v>0</v>
      </c>
      <c r="BI156" s="146">
        <f>IF(N156="nulová",J156,0)</f>
        <v>0</v>
      </c>
      <c r="BJ156" s="14" t="s">
        <v>114</v>
      </c>
      <c r="BK156" s="146">
        <f>ROUND(I156*H156,2)</f>
        <v>0</v>
      </c>
      <c r="BL156" s="14" t="s">
        <v>113</v>
      </c>
      <c r="BM156" s="145" t="s">
        <v>234</v>
      </c>
    </row>
    <row r="157" spans="1:65" s="12" customFormat="1" ht="25.9" customHeight="1">
      <c r="B157" s="121"/>
      <c r="D157" s="122" t="s">
        <v>71</v>
      </c>
      <c r="E157" s="123" t="s">
        <v>235</v>
      </c>
      <c r="F157" s="123" t="s">
        <v>236</v>
      </c>
      <c r="J157" s="124">
        <f>BK157</f>
        <v>0</v>
      </c>
      <c r="L157" s="121"/>
      <c r="M157" s="125"/>
      <c r="N157" s="126"/>
      <c r="O157" s="126"/>
      <c r="P157" s="127">
        <f>P158</f>
        <v>93.321928</v>
      </c>
      <c r="Q157" s="126"/>
      <c r="R157" s="127">
        <f>R158</f>
        <v>1.8755000000000002</v>
      </c>
      <c r="S157" s="126"/>
      <c r="T157" s="128">
        <f>T158</f>
        <v>0</v>
      </c>
      <c r="AR157" s="122" t="s">
        <v>114</v>
      </c>
      <c r="AT157" s="129" t="s">
        <v>71</v>
      </c>
      <c r="AU157" s="129" t="s">
        <v>72</v>
      </c>
      <c r="AY157" s="122" t="s">
        <v>107</v>
      </c>
      <c r="BK157" s="130">
        <f>BK158</f>
        <v>0</v>
      </c>
    </row>
    <row r="158" spans="1:65" s="12" customFormat="1" ht="22.9" customHeight="1">
      <c r="B158" s="121"/>
      <c r="D158" s="122" t="s">
        <v>71</v>
      </c>
      <c r="E158" s="131" t="s">
        <v>237</v>
      </c>
      <c r="F158" s="131" t="s">
        <v>238</v>
      </c>
      <c r="J158" s="132">
        <f>BK158</f>
        <v>0</v>
      </c>
      <c r="L158" s="162">
        <f>SUM(J159:J161)</f>
        <v>0</v>
      </c>
      <c r="M158" s="125"/>
      <c r="N158" s="126"/>
      <c r="O158" s="126"/>
      <c r="P158" s="127">
        <f>SUM(P159:P161)</f>
        <v>93.321928</v>
      </c>
      <c r="Q158" s="126"/>
      <c r="R158" s="127">
        <f>SUM(R159:R161)</f>
        <v>1.8755000000000002</v>
      </c>
      <c r="S158" s="126"/>
      <c r="T158" s="128">
        <f>SUM(T159:T161)</f>
        <v>0</v>
      </c>
      <c r="AR158" s="122" t="s">
        <v>114</v>
      </c>
      <c r="AT158" s="129" t="s">
        <v>71</v>
      </c>
      <c r="AU158" s="129" t="s">
        <v>77</v>
      </c>
      <c r="AY158" s="122" t="s">
        <v>107</v>
      </c>
      <c r="BK158" s="130">
        <f>SUM(BK159:BK161)</f>
        <v>0</v>
      </c>
    </row>
    <row r="159" spans="1:65" s="2" customFormat="1" ht="24" customHeight="1">
      <c r="A159" s="26"/>
      <c r="B159" s="133"/>
      <c r="C159" s="134" t="s">
        <v>239</v>
      </c>
      <c r="D159" s="134" t="s">
        <v>109</v>
      </c>
      <c r="E159" s="135" t="s">
        <v>240</v>
      </c>
      <c r="F159" s="136" t="s">
        <v>241</v>
      </c>
      <c r="G159" s="137" t="s">
        <v>242</v>
      </c>
      <c r="H159" s="138">
        <v>1705</v>
      </c>
      <c r="I159" s="139"/>
      <c r="J159" s="139">
        <f>ROUND(I159*H159,2)</f>
        <v>0</v>
      </c>
      <c r="K159" s="140"/>
      <c r="L159" s="27"/>
      <c r="M159" s="141" t="s">
        <v>1</v>
      </c>
      <c r="N159" s="142" t="s">
        <v>38</v>
      </c>
      <c r="O159" s="143">
        <v>5.11E-2</v>
      </c>
      <c r="P159" s="143">
        <f>O159*H159</f>
        <v>87.125500000000002</v>
      </c>
      <c r="Q159" s="143">
        <v>5.0000000000000002E-5</v>
      </c>
      <c r="R159" s="143">
        <f>Q159*H159</f>
        <v>8.5250000000000006E-2</v>
      </c>
      <c r="S159" s="143">
        <v>0</v>
      </c>
      <c r="T159" s="14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171</v>
      </c>
      <c r="AT159" s="145" t="s">
        <v>109</v>
      </c>
      <c r="AU159" s="145" t="s">
        <v>114</v>
      </c>
      <c r="AY159" s="14" t="s">
        <v>107</v>
      </c>
      <c r="BE159" s="146">
        <f>IF(N159="základná",J159,0)</f>
        <v>0</v>
      </c>
      <c r="BF159" s="146">
        <f>IF(N159="znížená",J159,0)</f>
        <v>0</v>
      </c>
      <c r="BG159" s="146">
        <f>IF(N159="zákl. prenesená",J159,0)</f>
        <v>0</v>
      </c>
      <c r="BH159" s="146">
        <f>IF(N159="zníž. prenesená",J159,0)</f>
        <v>0</v>
      </c>
      <c r="BI159" s="146">
        <f>IF(N159="nulová",J159,0)</f>
        <v>0</v>
      </c>
      <c r="BJ159" s="14" t="s">
        <v>114</v>
      </c>
      <c r="BK159" s="146">
        <f>ROUND(I159*H159,2)</f>
        <v>0</v>
      </c>
      <c r="BL159" s="14" t="s">
        <v>171</v>
      </c>
      <c r="BM159" s="145" t="s">
        <v>243</v>
      </c>
    </row>
    <row r="160" spans="1:65" s="2" customFormat="1" ht="36" customHeight="1">
      <c r="A160" s="26"/>
      <c r="B160" s="133"/>
      <c r="C160" s="147" t="s">
        <v>244</v>
      </c>
      <c r="D160" s="147" t="s">
        <v>191</v>
      </c>
      <c r="E160" s="148" t="s">
        <v>245</v>
      </c>
      <c r="F160" s="149" t="s">
        <v>246</v>
      </c>
      <c r="G160" s="150" t="s">
        <v>242</v>
      </c>
      <c r="H160" s="151">
        <v>1790.25</v>
      </c>
      <c r="I160" s="152"/>
      <c r="J160" s="152">
        <f>ROUND(I160*H160,2)</f>
        <v>0</v>
      </c>
      <c r="K160" s="153"/>
      <c r="L160" s="154"/>
      <c r="M160" s="155" t="s">
        <v>1</v>
      </c>
      <c r="N160" s="156" t="s">
        <v>38</v>
      </c>
      <c r="O160" s="143">
        <v>0</v>
      </c>
      <c r="P160" s="143">
        <f>O160*H160</f>
        <v>0</v>
      </c>
      <c r="Q160" s="143">
        <v>1E-3</v>
      </c>
      <c r="R160" s="143">
        <f>Q160*H160</f>
        <v>1.7902500000000001</v>
      </c>
      <c r="S160" s="143">
        <v>0</v>
      </c>
      <c r="T160" s="14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244</v>
      </c>
      <c r="AT160" s="145" t="s">
        <v>191</v>
      </c>
      <c r="AU160" s="145" t="s">
        <v>114</v>
      </c>
      <c r="AY160" s="14" t="s">
        <v>107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14" t="s">
        <v>114</v>
      </c>
      <c r="BK160" s="146">
        <f>ROUND(I160*H160,2)</f>
        <v>0</v>
      </c>
      <c r="BL160" s="14" t="s">
        <v>171</v>
      </c>
      <c r="BM160" s="145" t="s">
        <v>247</v>
      </c>
    </row>
    <row r="161" spans="1:65" s="2" customFormat="1" ht="24" customHeight="1">
      <c r="A161" s="26"/>
      <c r="B161" s="133"/>
      <c r="C161" s="134" t="s">
        <v>248</v>
      </c>
      <c r="D161" s="134" t="s">
        <v>109</v>
      </c>
      <c r="E161" s="135" t="s">
        <v>249</v>
      </c>
      <c r="F161" s="136" t="s">
        <v>250</v>
      </c>
      <c r="G161" s="137" t="s">
        <v>233</v>
      </c>
      <c r="H161" s="138">
        <v>1.8759999999999999</v>
      </c>
      <c r="I161" s="139"/>
      <c r="J161" s="139">
        <f>ROUND(I161*H161,2)</f>
        <v>0</v>
      </c>
      <c r="K161" s="140"/>
      <c r="L161" s="27"/>
      <c r="M161" s="157" t="s">
        <v>1</v>
      </c>
      <c r="N161" s="158" t="s">
        <v>38</v>
      </c>
      <c r="O161" s="159">
        <v>3.3029999999999999</v>
      </c>
      <c r="P161" s="159">
        <f>O161*H161</f>
        <v>6.1964279999999992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171</v>
      </c>
      <c r="AT161" s="145" t="s">
        <v>109</v>
      </c>
      <c r="AU161" s="145" t="s">
        <v>114</v>
      </c>
      <c r="AY161" s="14" t="s">
        <v>107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14" t="s">
        <v>114</v>
      </c>
      <c r="BK161" s="146">
        <f>ROUND(I161*H161,2)</f>
        <v>0</v>
      </c>
      <c r="BL161" s="14" t="s">
        <v>171</v>
      </c>
      <c r="BM161" s="145" t="s">
        <v>251</v>
      </c>
    </row>
    <row r="162" spans="1:65" s="2" customFormat="1" ht="6.95" customHeight="1">
      <c r="A162" s="26"/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7"/>
      <c r="M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  <row r="163" spans="1:65">
      <c r="L163" s="163">
        <f>SUM(L122:L162)</f>
        <v>0</v>
      </c>
    </row>
  </sheetData>
  <autoFilter ref="C119:K161" xr:uid="{00000000-0009-0000-0000-000001000000}"/>
  <mergeCells count="7">
    <mergeCell ref="E112:H112"/>
    <mergeCell ref="E13:H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191018 - Vybudovanie cykl...</vt:lpstr>
      <vt:lpstr>'191018 - Vybudovanie cykl...'!Názvy_tlače</vt:lpstr>
      <vt:lpstr>'Rekapitulácia stavby'!Názvy_tlače</vt:lpstr>
      <vt:lpstr>'191018 - Vybudovanie cykl...'!Oblasť_tlače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RG_ATELIER-PC\DODO</dc:creator>
  <cp:lastModifiedBy>Vladko</cp:lastModifiedBy>
  <dcterms:created xsi:type="dcterms:W3CDTF">2019-11-27T08:49:20Z</dcterms:created>
  <dcterms:modified xsi:type="dcterms:W3CDTF">2019-12-07T22:15:26Z</dcterms:modified>
</cp:coreProperties>
</file>