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Záloha kľúč 1.12.2017\N.Ľubovňa - v.o. § 117 ZoVO, Chodník N.Ľubovňa - Jakubany (MAS) 10 2019\"/>
    </mc:Choice>
  </mc:AlternateContent>
  <xr:revisionPtr revIDLastSave="0" documentId="13_ncr:1_{FE43F00A-A7B4-4B79-9F5A-9509450982B5}" xr6:coauthVersionLast="45" xr6:coauthVersionMax="45" xr10:uidLastSave="{00000000-0000-0000-0000-000000000000}"/>
  <bookViews>
    <workbookView xWindow="120" yWindow="975" windowWidth="18075" windowHeight="14550" activeTab="1" xr2:uid="{00000000-000D-0000-FFFF-FFFF00000000}"/>
  </bookViews>
  <sheets>
    <sheet name="Rekapitulácia stavby" sheetId="1" r:id="rId1"/>
    <sheet name="30.1 - Chodník NL" sheetId="2" r:id="rId2"/>
  </sheets>
  <definedNames>
    <definedName name="_xlnm._FilterDatabase" localSheetId="1" hidden="1">'30.1 - Chodník NL'!$C$120:$K$153</definedName>
    <definedName name="_xlnm.Print_Titles" localSheetId="1">'30.1 - Chodník NL'!$120:$120</definedName>
    <definedName name="_xlnm.Print_Titles" localSheetId="0">'Rekapitulácia stavby'!$92:$92</definedName>
    <definedName name="_xlnm.Print_Area" localSheetId="1">'30.1 - Chodník NL'!$C$4:$J$76,'30.1 - Chodník NL'!$C$82:$J$102,'30.1 - Chodník NL'!$C$108:$K$154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8" i="2" l="1"/>
  <c r="J117" i="2"/>
  <c r="J115" i="2"/>
  <c r="F118" i="2"/>
  <c r="F117" i="2"/>
  <c r="E115" i="2"/>
  <c r="E113" i="2"/>
  <c r="E111" i="2"/>
  <c r="J92" i="2"/>
  <c r="J91" i="2"/>
  <c r="J89" i="2"/>
  <c r="F92" i="2"/>
  <c r="F91" i="2"/>
  <c r="E89" i="2"/>
  <c r="E87" i="2"/>
  <c r="E85" i="2"/>
  <c r="J15" i="2"/>
  <c r="J14" i="2"/>
  <c r="E21" i="2"/>
  <c r="E13" i="2"/>
  <c r="E9" i="2"/>
  <c r="D96" i="1"/>
  <c r="H90" i="1"/>
  <c r="AJ90" i="1"/>
  <c r="AJ89" i="1"/>
  <c r="L87" i="1"/>
  <c r="AJ87" i="1"/>
  <c r="L86" i="1"/>
  <c r="E15" i="2" l="1"/>
  <c r="E24" i="2" l="1"/>
  <c r="E18" i="2"/>
  <c r="D95" i="1"/>
  <c r="H89" i="1"/>
  <c r="J37" i="2" l="1"/>
  <c r="J36" i="2"/>
  <c r="AY95" i="1" s="1"/>
  <c r="J35" i="2"/>
  <c r="AX95" i="1" s="1"/>
  <c r="BI153" i="2"/>
  <c r="BH153" i="2"/>
  <c r="BG153" i="2"/>
  <c r="BE153" i="2"/>
  <c r="T153" i="2"/>
  <c r="T152" i="2" s="1"/>
  <c r="R153" i="2"/>
  <c r="R152" i="2" s="1"/>
  <c r="P153" i="2"/>
  <c r="P152" i="2" s="1"/>
  <c r="BK153" i="2"/>
  <c r="BK152" i="2" s="1"/>
  <c r="J153" i="2"/>
  <c r="BI151" i="2"/>
  <c r="BH151" i="2"/>
  <c r="BG151" i="2"/>
  <c r="BE151" i="2"/>
  <c r="T151" i="2"/>
  <c r="R151" i="2"/>
  <c r="P151" i="2"/>
  <c r="BK151" i="2"/>
  <c r="J151" i="2"/>
  <c r="BF151" i="2" s="1"/>
  <c r="BI150" i="2"/>
  <c r="BH150" i="2"/>
  <c r="BG150" i="2"/>
  <c r="BE150" i="2"/>
  <c r="T150" i="2"/>
  <c r="R150" i="2"/>
  <c r="P150" i="2"/>
  <c r="BK150" i="2"/>
  <c r="J150" i="2"/>
  <c r="BF150" i="2" s="1"/>
  <c r="BI149" i="2"/>
  <c r="BH149" i="2"/>
  <c r="BG149" i="2"/>
  <c r="BE149" i="2"/>
  <c r="T149" i="2"/>
  <c r="R149" i="2"/>
  <c r="P149" i="2"/>
  <c r="BK149" i="2"/>
  <c r="J149" i="2"/>
  <c r="BF149" i="2" s="1"/>
  <c r="BI148" i="2"/>
  <c r="BH148" i="2"/>
  <c r="BG148" i="2"/>
  <c r="BE148" i="2"/>
  <c r="T148" i="2"/>
  <c r="R148" i="2"/>
  <c r="P148" i="2"/>
  <c r="BK148" i="2"/>
  <c r="J148" i="2"/>
  <c r="BI146" i="2"/>
  <c r="BH146" i="2"/>
  <c r="BG146" i="2"/>
  <c r="BE146" i="2"/>
  <c r="T146" i="2"/>
  <c r="R146" i="2"/>
  <c r="P146" i="2"/>
  <c r="BK146" i="2"/>
  <c r="J146" i="2"/>
  <c r="BF146" i="2" s="1"/>
  <c r="BI145" i="2"/>
  <c r="BH145" i="2"/>
  <c r="BG145" i="2"/>
  <c r="BE145" i="2"/>
  <c r="T145" i="2"/>
  <c r="R145" i="2"/>
  <c r="P145" i="2"/>
  <c r="BK145" i="2"/>
  <c r="J145" i="2"/>
  <c r="BF145" i="2" s="1"/>
  <c r="BI144" i="2"/>
  <c r="BH144" i="2"/>
  <c r="BG144" i="2"/>
  <c r="BE144" i="2"/>
  <c r="T144" i="2"/>
  <c r="R144" i="2"/>
  <c r="P144" i="2"/>
  <c r="BK144" i="2"/>
  <c r="J144" i="2"/>
  <c r="BF144" i="2" s="1"/>
  <c r="BI143" i="2"/>
  <c r="BH143" i="2"/>
  <c r="BG143" i="2"/>
  <c r="BE143" i="2"/>
  <c r="T143" i="2"/>
  <c r="R143" i="2"/>
  <c r="P143" i="2"/>
  <c r="BK143" i="2"/>
  <c r="J143" i="2"/>
  <c r="BF143" i="2" s="1"/>
  <c r="BI142" i="2"/>
  <c r="BH142" i="2"/>
  <c r="BG142" i="2"/>
  <c r="BE142" i="2"/>
  <c r="T142" i="2"/>
  <c r="R142" i="2"/>
  <c r="P142" i="2"/>
  <c r="BK142" i="2"/>
  <c r="J142" i="2"/>
  <c r="BF142" i="2" s="1"/>
  <c r="BI141" i="2"/>
  <c r="BH141" i="2"/>
  <c r="BG141" i="2"/>
  <c r="BE141" i="2"/>
  <c r="T141" i="2"/>
  <c r="R141" i="2"/>
  <c r="P141" i="2"/>
  <c r="BK141" i="2"/>
  <c r="J141" i="2"/>
  <c r="BI139" i="2"/>
  <c r="BH139" i="2"/>
  <c r="BG139" i="2"/>
  <c r="BE139" i="2"/>
  <c r="T139" i="2"/>
  <c r="R139" i="2"/>
  <c r="P139" i="2"/>
  <c r="BK139" i="2"/>
  <c r="J139" i="2"/>
  <c r="BF139" i="2" s="1"/>
  <c r="BI138" i="2"/>
  <c r="BH138" i="2"/>
  <c r="BG138" i="2"/>
  <c r="BE138" i="2"/>
  <c r="T138" i="2"/>
  <c r="R138" i="2"/>
  <c r="P138" i="2"/>
  <c r="BK138" i="2"/>
  <c r="J138" i="2"/>
  <c r="BF138" i="2" s="1"/>
  <c r="BI137" i="2"/>
  <c r="BH137" i="2"/>
  <c r="BG137" i="2"/>
  <c r="BE137" i="2"/>
  <c r="T137" i="2"/>
  <c r="R137" i="2"/>
  <c r="P137" i="2"/>
  <c r="BK137" i="2"/>
  <c r="J137" i="2"/>
  <c r="BF137" i="2" s="1"/>
  <c r="BI136" i="2"/>
  <c r="BH136" i="2"/>
  <c r="BG136" i="2"/>
  <c r="BE136" i="2"/>
  <c r="T136" i="2"/>
  <c r="R136" i="2"/>
  <c r="P136" i="2"/>
  <c r="BK136" i="2"/>
  <c r="J136" i="2"/>
  <c r="BF136" i="2" s="1"/>
  <c r="BI135" i="2"/>
  <c r="BH135" i="2"/>
  <c r="BG135" i="2"/>
  <c r="BE135" i="2"/>
  <c r="T135" i="2"/>
  <c r="R135" i="2"/>
  <c r="P135" i="2"/>
  <c r="BK135" i="2"/>
  <c r="J135" i="2"/>
  <c r="BF135" i="2" s="1"/>
  <c r="BI134" i="2"/>
  <c r="BH134" i="2"/>
  <c r="BG134" i="2"/>
  <c r="BE134" i="2"/>
  <c r="T134" i="2"/>
  <c r="R134" i="2"/>
  <c r="P134" i="2"/>
  <c r="BK134" i="2"/>
  <c r="J134" i="2"/>
  <c r="BF134" i="2" s="1"/>
  <c r="BI133" i="2"/>
  <c r="BH133" i="2"/>
  <c r="BG133" i="2"/>
  <c r="BE133" i="2"/>
  <c r="T133" i="2"/>
  <c r="R133" i="2"/>
  <c r="P133" i="2"/>
  <c r="BK133" i="2"/>
  <c r="J133" i="2"/>
  <c r="BF133" i="2" s="1"/>
  <c r="BI132" i="2"/>
  <c r="BH132" i="2"/>
  <c r="BG132" i="2"/>
  <c r="BE132" i="2"/>
  <c r="T132" i="2"/>
  <c r="R132" i="2"/>
  <c r="P132" i="2"/>
  <c r="BK132" i="2"/>
  <c r="J132" i="2"/>
  <c r="BF132" i="2" s="1"/>
  <c r="BI131" i="2"/>
  <c r="BH131" i="2"/>
  <c r="BG131" i="2"/>
  <c r="BE131" i="2"/>
  <c r="T131" i="2"/>
  <c r="R131" i="2"/>
  <c r="P131" i="2"/>
  <c r="BK131" i="2"/>
  <c r="J131" i="2"/>
  <c r="BF131" i="2" s="1"/>
  <c r="BI130" i="2"/>
  <c r="BH130" i="2"/>
  <c r="BG130" i="2"/>
  <c r="BE130" i="2"/>
  <c r="T130" i="2"/>
  <c r="R130" i="2"/>
  <c r="P130" i="2"/>
  <c r="BK130" i="2"/>
  <c r="J130" i="2"/>
  <c r="BF130" i="2" s="1"/>
  <c r="BI129" i="2"/>
  <c r="BH129" i="2"/>
  <c r="BG129" i="2"/>
  <c r="BE129" i="2"/>
  <c r="T129" i="2"/>
  <c r="R129" i="2"/>
  <c r="P129" i="2"/>
  <c r="BK129" i="2"/>
  <c r="J129" i="2"/>
  <c r="BF129" i="2" s="1"/>
  <c r="BI128" i="2"/>
  <c r="BH128" i="2"/>
  <c r="BG128" i="2"/>
  <c r="BE128" i="2"/>
  <c r="T128" i="2"/>
  <c r="R128" i="2"/>
  <c r="P128" i="2"/>
  <c r="BK128" i="2"/>
  <c r="J128" i="2"/>
  <c r="BF128" i="2" s="1"/>
  <c r="BI127" i="2"/>
  <c r="BH127" i="2"/>
  <c r="BG127" i="2"/>
  <c r="BE127" i="2"/>
  <c r="T127" i="2"/>
  <c r="R127" i="2"/>
  <c r="P127" i="2"/>
  <c r="BK127" i="2"/>
  <c r="J127" i="2"/>
  <c r="BF127" i="2" s="1"/>
  <c r="BI126" i="2"/>
  <c r="BH126" i="2"/>
  <c r="BG126" i="2"/>
  <c r="BE126" i="2"/>
  <c r="T126" i="2"/>
  <c r="R126" i="2"/>
  <c r="P126" i="2"/>
  <c r="BK126" i="2"/>
  <c r="J126" i="2"/>
  <c r="BF126" i="2" s="1"/>
  <c r="BI125" i="2"/>
  <c r="BH125" i="2"/>
  <c r="BG125" i="2"/>
  <c r="BE125" i="2"/>
  <c r="T125" i="2"/>
  <c r="R125" i="2"/>
  <c r="P125" i="2"/>
  <c r="BK125" i="2"/>
  <c r="J125" i="2"/>
  <c r="BF125" i="2" s="1"/>
  <c r="BI124" i="2"/>
  <c r="BH124" i="2"/>
  <c r="BG124" i="2"/>
  <c r="BE124" i="2"/>
  <c r="T124" i="2"/>
  <c r="R124" i="2"/>
  <c r="P124" i="2"/>
  <c r="BK124" i="2"/>
  <c r="J124" i="2"/>
  <c r="F89" i="2"/>
  <c r="J24" i="2"/>
  <c r="J23" i="2"/>
  <c r="J21" i="2"/>
  <c r="J20" i="2"/>
  <c r="J18" i="2"/>
  <c r="J17" i="2"/>
  <c r="J12" i="2"/>
  <c r="E7" i="2"/>
  <c r="AS94" i="1"/>
  <c r="L85" i="1"/>
  <c r="L84" i="1"/>
  <c r="BF124" i="2" l="1"/>
  <c r="J123" i="2"/>
  <c r="BF141" i="2"/>
  <c r="J140" i="2"/>
  <c r="BF148" i="2"/>
  <c r="J147" i="2"/>
  <c r="BF153" i="2"/>
  <c r="J152" i="2"/>
  <c r="J101" i="2" s="1"/>
  <c r="R140" i="2"/>
  <c r="P140" i="2"/>
  <c r="T123" i="2"/>
  <c r="BK140" i="2"/>
  <c r="J33" i="2"/>
  <c r="AV95" i="1" s="1"/>
  <c r="F36" i="2"/>
  <c r="BC95" i="1" s="1"/>
  <c r="BC94" i="1" s="1"/>
  <c r="W32" i="1" s="1"/>
  <c r="R147" i="2"/>
  <c r="BK123" i="2"/>
  <c r="J98" i="2" s="1"/>
  <c r="P123" i="2"/>
  <c r="F33" i="2"/>
  <c r="AZ95" i="1" s="1"/>
  <c r="AZ94" i="1" s="1"/>
  <c r="AV94" i="1" s="1"/>
  <c r="F37" i="2"/>
  <c r="BD95" i="1" s="1"/>
  <c r="BD94" i="1" s="1"/>
  <c r="W33" i="1" s="1"/>
  <c r="BK147" i="2"/>
  <c r="J100" i="2" s="1"/>
  <c r="T147" i="2"/>
  <c r="P147" i="2"/>
  <c r="R123" i="2"/>
  <c r="F35" i="2"/>
  <c r="BB95" i="1" s="1"/>
  <c r="BB94" i="1" s="1"/>
  <c r="AX94" i="1" s="1"/>
  <c r="T140" i="2"/>
  <c r="J99" i="2" l="1"/>
  <c r="J34" i="2"/>
  <c r="AW95" i="1" s="1"/>
  <c r="F34" i="2"/>
  <c r="BA95" i="1" s="1"/>
  <c r="BA94" i="1" s="1"/>
  <c r="W30" i="1" s="1"/>
  <c r="J122" i="2"/>
  <c r="W31" i="1"/>
  <c r="AT95" i="1"/>
  <c r="W29" i="1"/>
  <c r="T122" i="2"/>
  <c r="T121" i="2" s="1"/>
  <c r="AY94" i="1"/>
  <c r="R122" i="2"/>
  <c r="R121" i="2" s="1"/>
  <c r="P122" i="2"/>
  <c r="P121" i="2" s="1"/>
  <c r="AU95" i="1" s="1"/>
  <c r="AU94" i="1" s="1"/>
  <c r="BK122" i="2"/>
  <c r="AK29" i="1"/>
  <c r="J121" i="2" l="1"/>
  <c r="J97" i="2"/>
  <c r="AW94" i="1"/>
  <c r="AK30" i="1" s="1"/>
  <c r="BK121" i="2"/>
  <c r="J30" i="2" s="1"/>
  <c r="J39" i="2" s="1"/>
  <c r="AT94" i="1"/>
  <c r="J96" i="2" l="1"/>
  <c r="AG95" i="1"/>
  <c r="AG94" i="1" l="1"/>
  <c r="AN95" i="1"/>
  <c r="AN94" i="1" l="1"/>
  <c r="AK26" i="1"/>
  <c r="AK35" i="1" s="1"/>
</calcChain>
</file>

<file path=xl/sharedStrings.xml><?xml version="1.0" encoding="utf-8"?>
<sst xmlns="http://schemas.openxmlformats.org/spreadsheetml/2006/main" count="656" uniqueCount="209">
  <si>
    <t>Export Komplet</t>
  </si>
  <si>
    <t/>
  </si>
  <si>
    <t>2.0</t>
  </si>
  <si>
    <t>False</t>
  </si>
  <si>
    <t>{5391f38e-ad81-407d-91fa-101d0a60bc74}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</si>
  <si>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</si>
  <si>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</si>
  <si>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</si>
  <si>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</si>
  <si>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</si>
  <si>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</si>
  <si>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</si>
  <si>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</si>
  <si>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</si>
  <si>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</si>
  <si>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</si>
  <si>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</si>
  <si>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</si>
  <si>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</si>
  <si>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</si>
  <si>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</si>
  <si>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</si>
  <si>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</si>
  <si>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</si>
  <si>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</si>
  <si>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</si>
  <si>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</si>
  <si>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</si>
  <si>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</si>
  <si>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</si>
  <si>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</si>
  <si>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</si>
  <si>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</si>
  <si>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</si>
  <si>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</si>
  <si>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</si>
  <si>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</si>
  <si>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</si>
  <si>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</si>
  <si>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</si>
  <si>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</si>
  <si>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</si>
  <si>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</si>
  <si>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</si>
  <si>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</si>
  <si>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</si>
  <si>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</si>
  <si>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</si>
  <si>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</si>
  <si>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</si>
  <si>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</si>
  <si>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</si>
  <si>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</si>
  <si>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</si>
  <si>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</si>
  <si>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</si>
  <si>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</si>
  <si>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</si>
  <si>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</si>
  <si>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</si>
  <si>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</si>
  <si>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</si>
  <si>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</si>
  <si>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</si>
  <si>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</si>
  <si>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</si>
  <si>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</si>
  <si>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</si>
  <si>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</si>
  <si>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</si>
  <si>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</si>
  <si>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STA</t>
  </si>
  <si>
    <t>1</t>
  </si>
  <si>
    <t>{58c540fd-24ea-4edc-95cb-66dfbc153eca}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</si>
  <si>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</si>
  <si>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</si>
  <si>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</si>
  <si>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</si>
  <si>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</si>
  <si>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</si>
  <si>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</si>
  <si>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</si>
  <si>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</si>
  <si>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</si>
  <si>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</si>
  <si>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</si>
  <si>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</si>
  <si>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</si>
  <si>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</si>
  <si>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</si>
  <si>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</si>
  <si>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</si>
  <si>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</si>
  <si>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</si>
  <si>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</si>
  <si>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</si>
  <si>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</si>
  <si>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</si>
  <si>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</si>
  <si>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</si>
  <si>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</si>
  <si>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</si>
  <si>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</si>
  <si>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121101112</t>
  </si>
  <si>
    <t>Odstránenie ornice s premiestn. na hromady, so zložením na vzdialenosť do 100 m a do 1000 m3</t>
  </si>
  <si>
    <t>m3</t>
  </si>
  <si>
    <t>CS CENEKON 2019 01</t>
  </si>
  <si>
    <t>4</t>
  </si>
  <si>
    <t>2</t>
  </si>
  <si>
    <t>-1912414726</t>
  </si>
  <si>
    <t>122202102</t>
  </si>
  <si>
    <t>Výkop v zemníku na suchu, v hornine 3 do 10 000 m3</t>
  </si>
  <si>
    <t>-1580045654</t>
  </si>
  <si>
    <t>122202202</t>
  </si>
  <si>
    <t>Odkopávka a prekopávka nezapažená pre cesty, v hornine 3 nad 100 do 1000 m3</t>
  </si>
  <si>
    <t>-703497586</t>
  </si>
  <si>
    <t>132201201</t>
  </si>
  <si>
    <t>Výkop ryhy šírky 600-2000mm horn.3 do 100m3   2 x 1 x 1,5 x 5 = 15 m3</t>
  </si>
  <si>
    <t>714997873</t>
  </si>
  <si>
    <t>162301101</t>
  </si>
  <si>
    <t>Vodorovné premiestnenie výkopku po spevnenej ceste z horniny tr.1-4, do 100 m3 na vzdialenosť do 500 m</t>
  </si>
  <si>
    <t>1182248978</t>
  </si>
  <si>
    <t>162301111</t>
  </si>
  <si>
    <t>Vodorovné premiestnenie výkopku po nespevnenej ceste z horniny tr.1-4, do 100 m3 na vzdialenosť nad 50 do 500 m</t>
  </si>
  <si>
    <t>1110779795</t>
  </si>
  <si>
    <t>162301121</t>
  </si>
  <si>
    <t>Vodorovné premiestnenie humusu do 100 m</t>
  </si>
  <si>
    <t>-408349104</t>
  </si>
  <si>
    <t>162301131.</t>
  </si>
  <si>
    <t>1044979754</t>
  </si>
  <si>
    <t>162501102</t>
  </si>
  <si>
    <t>Vodorovné premiestnenie výkopku po spevnenej ceste z horniny tr.1-4, do 100 m3 na vzdialenosť do 5000 m</t>
  </si>
  <si>
    <t>896216465</t>
  </si>
  <si>
    <t>162501102.</t>
  </si>
  <si>
    <t>Vodorovné premiestnenie humusu do 5 km 100 m3 na vzdialenosť do 3000 m</t>
  </si>
  <si>
    <t>-615310416</t>
  </si>
  <si>
    <t>162501102..</t>
  </si>
  <si>
    <t>Vodorovné premiestnenie výkopku po spevnenej ceste z horniny tr.1-4, do 100 m3 na vzdialenosť do 3000 m</t>
  </si>
  <si>
    <t>754467714</t>
  </si>
  <si>
    <t>171101103</t>
  </si>
  <si>
    <t>Uloženie sypaniny do násypu  súdržnej horniny s mierou zhutnenia nad 96 do 100 % podľa Proctor-Standard</t>
  </si>
  <si>
    <t>1856734634</t>
  </si>
  <si>
    <t>171201201</t>
  </si>
  <si>
    <t>Uloženie sypaniny na skládky do 100 m3</t>
  </si>
  <si>
    <t>-2142315585</t>
  </si>
  <si>
    <t>181101102</t>
  </si>
  <si>
    <t>Úprava pláne v zárezoch v hornine 1-4 so zhutnením</t>
  </si>
  <si>
    <t>m2</t>
  </si>
  <si>
    <t>-1531152671</t>
  </si>
  <si>
    <t>181301101</t>
  </si>
  <si>
    <t>Rozprestretie ornice v rovine, plocha do 500 m2, hr.do 100 mm</t>
  </si>
  <si>
    <t>1436803833</t>
  </si>
  <si>
    <t>182201101</t>
  </si>
  <si>
    <t>Svahovanie trvalých svahov v násype</t>
  </si>
  <si>
    <t>-1991297142</t>
  </si>
  <si>
    <t>m</t>
  </si>
  <si>
    <t>M</t>
  </si>
  <si>
    <t>8</t>
  </si>
  <si>
    <t>t</t>
  </si>
  <si>
    <t>5</t>
  </si>
  <si>
    <t>Komunikácie</t>
  </si>
  <si>
    <t>564751111</t>
  </si>
  <si>
    <t>Podklad alebo kryt z kameniva hrubého drveného veľ. 32-63 mm s rozprestretím a zhutnením hr. 150 mm</t>
  </si>
  <si>
    <t>1586067950</t>
  </si>
  <si>
    <t>564801112</t>
  </si>
  <si>
    <t>Podklad zo štrkodrviny s rozprestretím a zhutnením, po zhutnení hr. 40 mm</t>
  </si>
  <si>
    <t>-2021421335</t>
  </si>
  <si>
    <t>564851111</t>
  </si>
  <si>
    <t>Podklad zo štrkodrviny s rozprestretím a zhutnením, po zhutnení hr. 150 mm</t>
  </si>
  <si>
    <t>-344702118</t>
  </si>
  <si>
    <t>567134315</t>
  </si>
  <si>
    <t>Podklad z podkladového betónu PB III tr. C 12/15 hr. 200 mm</t>
  </si>
  <si>
    <t>2101488002</t>
  </si>
  <si>
    <t>596111111</t>
  </si>
  <si>
    <t>Kladenie dlažby z mozaiky pre peších do lôžka z kameniva ťaženého</t>
  </si>
  <si>
    <t>-216249941</t>
  </si>
  <si>
    <t>592460005000</t>
  </si>
  <si>
    <t>Dlažba betónová High value PREMAC KLASIKO Aquaflair, rozmer 200x200x60 mm, sivá</t>
  </si>
  <si>
    <t>-985017453</t>
  </si>
  <si>
    <t>9</t>
  </si>
  <si>
    <t>Ostatné konštrukcie a práce-búranie</t>
  </si>
  <si>
    <t>916561112</t>
  </si>
  <si>
    <t>Osadenie záhonového alebo parkového obrubníka betón., do lôžka z bet. pros. tr. C 16/20 s bočnou oporou</t>
  </si>
  <si>
    <t>2102894020</t>
  </si>
  <si>
    <t>592170001800</t>
  </si>
  <si>
    <t>ks</t>
  </si>
  <si>
    <t>-1050911623</t>
  </si>
  <si>
    <t>917762112</t>
  </si>
  <si>
    <t>Osadenie chodník. obrubníka betónového ležatého do lôžka z betónu prosteho tr. C 16/20 s bočnou oporou</t>
  </si>
  <si>
    <t>-1071762693</t>
  </si>
  <si>
    <t>592170003500</t>
  </si>
  <si>
    <t>569245371</t>
  </si>
  <si>
    <t>99</t>
  </si>
  <si>
    <t>Presun hmôt HSV</t>
  </si>
  <si>
    <t>998223011</t>
  </si>
  <si>
    <t>Presun hmôt pre pozemné komunikácie s krytom dláždeným (822 2.3, 822 5.3) akejkoľvek dĺžky objektu</t>
  </si>
  <si>
    <t>1377095741</t>
  </si>
  <si>
    <t>Výstavba chodníka medzi obcami Jakubany a Nová Ľubovňa</t>
  </si>
  <si>
    <t>neplatca DPH</t>
  </si>
  <si>
    <t>Obrubník PREMAC parkový, lxšxv 1000x50x200 mm, sivý</t>
  </si>
  <si>
    <t>Obrubník SEMMELROCK rovný, lxšxv 1000x100x200 mm, sivý</t>
  </si>
  <si>
    <t>Chodník Nová Ľubovňa</t>
  </si>
  <si>
    <t>Nová Ľubovňa</t>
  </si>
  <si>
    <t>Obec Nová Ľubovňa, OcÚ Nová Ľubovňa č.102, 065 11 Nová Ľubovňa</t>
  </si>
  <si>
    <t>00 330 086</t>
  </si>
  <si>
    <t>PROJEKTPLAN, s.r.o., Jarmočná 1926/90A, 064 01 Stará Ľubovňa</t>
  </si>
  <si>
    <t>vyplní uchádzač</t>
  </si>
  <si>
    <t xml:space="preserve">Objekt: </t>
  </si>
  <si>
    <t xml:space="preserve">Dátum: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</si>
</sst>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Arial CE"/>
      <family val="2"/>
    </font>
    <font>
      <b/>
      <sz val="10"/>
      <color rgb="FF969696"/>
      <name val="Arial CE"/>
      <charset val="238"/>
    </font>
    <font>
      <b/>
      <sz val="11"/>
      <color rgb="FF969696"/>
      <name val="Arial CE"/>
    </font>
    <font>
      <b/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4" fontId="19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14" fontId="2" fillId="5" borderId="0" xfId="0" applyNumberFormat="1" applyFont="1" applyFill="1" applyAlignment="1">
      <alignment horizontal="left" vertical="center"/>
    </xf>
    <xf numFmtId="4" fontId="17" fillId="5" borderId="22" xfId="0" applyNumberFormat="1" applyFont="1" applyFill="1" applyBorder="1" applyAlignment="1" applyProtection="1">
      <alignment vertical="center"/>
      <protection locked="0"/>
    </xf>
    <xf numFmtId="4" fontId="29" fillId="5" borderId="2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5" borderId="0" xfId="0" applyFont="1" applyFill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5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32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5" fillId="0" borderId="0" xfId="0" applyFont="1"/>
    <xf numFmtId="0" fontId="35" fillId="0" borderId="0" xfId="0" applyFont="1" applyAlignment="1">
      <alignment horizontal="left" vertical="center"/>
    </xf>
    <xf numFmtId="0" fontId="32" fillId="0" borderId="0" xfId="0" applyFont="1" applyAlignment="1">
      <alignment vertical="top" wrapText="1"/>
    </xf>
    <xf numFmtId="0" fontId="2" fillId="0" borderId="0" xfId="0" applyFont="1"/>
    <xf numFmtId="0" fontId="2" fillId="0" borderId="3" xfId="0" applyFont="1" applyBorder="1"/>
    <xf numFmtId="0" fontId="2" fillId="5" borderId="0" xfId="0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35" fillId="0" borderId="3" xfId="0" applyFont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35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0" fontId="32" fillId="0" borderId="0" xfId="0" applyFont="1" applyAlignment="1">
      <alignment vertical="center"/>
    </xf>
    <xf numFmtId="165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view="pageBreakPreview" topLeftCell="A85" zoomScaleNormal="100" zoomScaleSheetLayoutView="100" workbookViewId="0">
      <selection activeCell="AI20" sqref="AI20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80" t="s">
        <v>5</v>
      </c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>
      <c r="B5" s="16"/>
      <c r="D5" s="19" t="s">
        <v>11</v>
      </c>
      <c r="K5" s="177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R5" s="16"/>
      <c r="BS5" s="13" t="s">
        <v>6</v>
      </c>
    </row>
    <row r="6" spans="1:74" ht="20.100000000000001" customHeight="1">
      <c r="B6" s="16"/>
      <c r="D6" s="21" t="s">
        <v>12</v>
      </c>
      <c r="K6" s="179" t="s">
        <v>197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R6" s="16"/>
      <c r="BS6" s="13" t="s">
        <v>6</v>
      </c>
    </row>
    <row r="7" spans="1:74" ht="20.100000000000001" customHeight="1">
      <c r="B7" s="16"/>
      <c r="D7" s="195" t="s">
        <v>75</v>
      </c>
      <c r="E7" s="196"/>
      <c r="F7" s="196"/>
      <c r="G7" s="196"/>
      <c r="H7" s="196"/>
      <c r="I7" s="196"/>
      <c r="J7" s="196"/>
      <c r="K7" s="197" t="s">
        <v>201</v>
      </c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K7" s="22" t="s">
        <v>14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15</v>
      </c>
      <c r="K8" s="20" t="s">
        <v>202</v>
      </c>
      <c r="AK8" s="22" t="s">
        <v>17</v>
      </c>
      <c r="AN8" s="151" t="s">
        <v>206</v>
      </c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s="148" customFormat="1" ht="12" customHeight="1">
      <c r="B10" s="16"/>
      <c r="D10" s="149" t="s">
        <v>18</v>
      </c>
      <c r="K10" s="183" t="s">
        <v>203</v>
      </c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K10" s="149" t="s">
        <v>19</v>
      </c>
      <c r="AN10" s="147" t="s">
        <v>204</v>
      </c>
      <c r="AR10" s="16"/>
      <c r="BS10" s="13" t="s">
        <v>6</v>
      </c>
    </row>
    <row r="11" spans="1:74" s="148" customFormat="1" ht="18.399999999999999" customHeight="1">
      <c r="B11" s="16"/>
      <c r="E11" s="147" t="s">
        <v>16</v>
      </c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K11" s="149" t="s">
        <v>20</v>
      </c>
      <c r="AN11" s="147" t="s">
        <v>198</v>
      </c>
      <c r="AR11" s="16"/>
      <c r="BS11" s="13" t="s">
        <v>6</v>
      </c>
    </row>
    <row r="12" spans="1:74" s="199" customFormat="1" ht="6.95" customHeight="1">
      <c r="B12" s="200"/>
      <c r="AR12" s="200"/>
      <c r="BS12" s="154" t="s">
        <v>6</v>
      </c>
    </row>
    <row r="13" spans="1:74" s="199" customFormat="1" ht="12" customHeight="1">
      <c r="B13" s="200"/>
      <c r="D13" s="149" t="s">
        <v>21</v>
      </c>
      <c r="K13" s="201" t="s">
        <v>206</v>
      </c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K13" s="149" t="s">
        <v>19</v>
      </c>
      <c r="AN13" s="156" t="s">
        <v>206</v>
      </c>
      <c r="AR13" s="200"/>
      <c r="BS13" s="154" t="s">
        <v>6</v>
      </c>
    </row>
    <row r="14" spans="1:74" s="199" customFormat="1" ht="12.75">
      <c r="B14" s="200"/>
      <c r="E14" s="154" t="s">
        <v>16</v>
      </c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K14" s="149" t="s">
        <v>20</v>
      </c>
      <c r="AN14" s="156" t="s">
        <v>206</v>
      </c>
      <c r="AR14" s="200"/>
      <c r="BS14" s="154" t="s">
        <v>6</v>
      </c>
    </row>
    <row r="15" spans="1:74" s="199" customFormat="1" ht="6.95" customHeight="1">
      <c r="B15" s="200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R15" s="200"/>
      <c r="BS15" s="154" t="s">
        <v>3</v>
      </c>
    </row>
    <row r="16" spans="1:74" s="199" customFormat="1" ht="12" customHeight="1">
      <c r="B16" s="200"/>
      <c r="D16" s="149" t="s">
        <v>22</v>
      </c>
      <c r="K16" s="177" t="s">
        <v>205</v>
      </c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K16" s="149" t="s">
        <v>19</v>
      </c>
      <c r="AN16" s="154" t="s">
        <v>1</v>
      </c>
      <c r="AR16" s="200"/>
      <c r="BS16" s="154" t="s">
        <v>3</v>
      </c>
    </row>
    <row r="17" spans="2:71" s="199" customFormat="1" ht="18.399999999999999" customHeight="1">
      <c r="B17" s="200"/>
      <c r="E17" s="154" t="s">
        <v>16</v>
      </c>
      <c r="AK17" s="149" t="s">
        <v>20</v>
      </c>
      <c r="AN17" s="154" t="s">
        <v>1</v>
      </c>
      <c r="AR17" s="200"/>
      <c r="BS17" s="154" t="s">
        <v>23</v>
      </c>
    </row>
    <row r="18" spans="2:71" s="199" customFormat="1" ht="6.95" customHeight="1">
      <c r="B18" s="200"/>
      <c r="AR18" s="200"/>
      <c r="BS18" s="154" t="s">
        <v>6</v>
      </c>
    </row>
    <row r="19" spans="2:71" s="199" customFormat="1" ht="12" customHeight="1">
      <c r="B19" s="200"/>
      <c r="D19" s="149" t="s">
        <v>24</v>
      </c>
      <c r="K19" s="165" t="s">
        <v>206</v>
      </c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204"/>
      <c r="AB19" s="204"/>
      <c r="AC19" s="204"/>
      <c r="AD19" s="204"/>
      <c r="AE19" s="204"/>
      <c r="AF19" s="204"/>
      <c r="AG19" s="204"/>
      <c r="AH19" s="204"/>
      <c r="AI19" s="204"/>
      <c r="AK19" s="149" t="s">
        <v>19</v>
      </c>
      <c r="AN19" s="154" t="s">
        <v>1</v>
      </c>
      <c r="AR19" s="200"/>
      <c r="BS19" s="154" t="s">
        <v>6</v>
      </c>
    </row>
    <row r="20" spans="2:71" s="199" customFormat="1" ht="18.399999999999999" customHeight="1">
      <c r="B20" s="200"/>
      <c r="E20" s="154" t="s">
        <v>16</v>
      </c>
      <c r="AK20" s="149" t="s">
        <v>20</v>
      </c>
      <c r="AN20" s="154" t="s">
        <v>1</v>
      </c>
      <c r="AR20" s="200"/>
      <c r="BS20" s="154" t="s">
        <v>23</v>
      </c>
    </row>
    <row r="21" spans="2:71" ht="6.95" customHeight="1">
      <c r="B21" s="16"/>
      <c r="AR21" s="16"/>
    </row>
    <row r="22" spans="2:71" ht="12" customHeight="1">
      <c r="B22" s="16"/>
      <c r="D22" s="22" t="s">
        <v>25</v>
      </c>
      <c r="AR22" s="16"/>
    </row>
    <row r="23" spans="2:71" ht="16.5" customHeight="1">
      <c r="B23" s="16"/>
      <c r="E23" s="164" t="s">
        <v>1</v>
      </c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R23" s="16"/>
    </row>
    <row r="24" spans="2:71" ht="6.95" customHeight="1">
      <c r="B24" s="16"/>
      <c r="AR24" s="16"/>
    </row>
    <row r="25" spans="2:71" ht="6.95" customHeight="1">
      <c r="B25" s="16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R25" s="16"/>
    </row>
    <row r="26" spans="2:71" s="1" customFormat="1" ht="25.9" customHeight="1">
      <c r="B26" s="24"/>
      <c r="D26" s="25" t="s">
        <v>26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181">
        <f>ROUND(AG94,2)</f>
        <v>0</v>
      </c>
      <c r="AL26" s="182"/>
      <c r="AM26" s="182"/>
      <c r="AN26" s="182"/>
      <c r="AO26" s="182"/>
      <c r="AR26" s="24"/>
    </row>
    <row r="27" spans="2:71" s="1" customFormat="1" ht="6.95" customHeight="1">
      <c r="B27" s="24"/>
      <c r="AR27" s="24"/>
    </row>
    <row r="28" spans="2:71" s="1" customFormat="1" ht="12.75">
      <c r="B28" s="24"/>
      <c r="L28" s="184" t="s">
        <v>27</v>
      </c>
      <c r="M28" s="184"/>
      <c r="N28" s="184"/>
      <c r="O28" s="184"/>
      <c r="P28" s="184"/>
      <c r="W28" s="184" t="s">
        <v>28</v>
      </c>
      <c r="X28" s="184"/>
      <c r="Y28" s="184"/>
      <c r="Z28" s="184"/>
      <c r="AA28" s="184"/>
      <c r="AB28" s="184"/>
      <c r="AC28" s="184"/>
      <c r="AD28" s="184"/>
      <c r="AE28" s="184"/>
      <c r="AK28" s="184" t="s">
        <v>29</v>
      </c>
      <c r="AL28" s="184"/>
      <c r="AM28" s="184"/>
      <c r="AN28" s="184"/>
      <c r="AO28" s="184"/>
      <c r="AR28" s="24"/>
    </row>
    <row r="29" spans="2:71" s="2" customFormat="1" ht="14.45" customHeight="1">
      <c r="B29" s="28"/>
      <c r="D29" s="22" t="s">
        <v>30</v>
      </c>
      <c r="F29" s="22" t="s">
        <v>31</v>
      </c>
      <c r="L29" s="187">
        <v>0.2</v>
      </c>
      <c r="M29" s="186"/>
      <c r="N29" s="186"/>
      <c r="O29" s="186"/>
      <c r="P29" s="186"/>
      <c r="W29" s="185">
        <f>ROUND(AZ94, 2)</f>
        <v>0</v>
      </c>
      <c r="X29" s="186"/>
      <c r="Y29" s="186"/>
      <c r="Z29" s="186"/>
      <c r="AA29" s="186"/>
      <c r="AB29" s="186"/>
      <c r="AC29" s="186"/>
      <c r="AD29" s="186"/>
      <c r="AE29" s="186"/>
      <c r="AK29" s="185">
        <f>ROUND(AV94, 2)</f>
        <v>0</v>
      </c>
      <c r="AL29" s="186"/>
      <c r="AM29" s="186"/>
      <c r="AN29" s="186"/>
      <c r="AO29" s="186"/>
      <c r="AR29" s="28"/>
    </row>
    <row r="30" spans="2:71" s="2" customFormat="1" ht="14.45" customHeight="1">
      <c r="B30" s="28"/>
      <c r="F30" s="22" t="s">
        <v>32</v>
      </c>
      <c r="L30" s="187">
        <v>0.2</v>
      </c>
      <c r="M30" s="186"/>
      <c r="N30" s="186"/>
      <c r="O30" s="186"/>
      <c r="P30" s="186"/>
      <c r="W30" s="185">
        <f>ROUND(BA94, 2)</f>
        <v>0</v>
      </c>
      <c r="X30" s="186"/>
      <c r="Y30" s="186"/>
      <c r="Z30" s="186"/>
      <c r="AA30" s="186"/>
      <c r="AB30" s="186"/>
      <c r="AC30" s="186"/>
      <c r="AD30" s="186"/>
      <c r="AE30" s="186"/>
      <c r="AK30" s="185">
        <f>ROUND(AW94, 2)</f>
        <v>0</v>
      </c>
      <c r="AL30" s="186"/>
      <c r="AM30" s="186"/>
      <c r="AN30" s="186"/>
      <c r="AO30" s="186"/>
      <c r="AR30" s="28"/>
    </row>
    <row r="31" spans="2:71" s="2" customFormat="1" ht="14.45" hidden="1" customHeight="1">
      <c r="B31" s="28"/>
      <c r="F31" s="22" t="s">
        <v>33</v>
      </c>
      <c r="L31" s="187">
        <v>0.2</v>
      </c>
      <c r="M31" s="186"/>
      <c r="N31" s="186"/>
      <c r="O31" s="186"/>
      <c r="P31" s="186"/>
      <c r="W31" s="185">
        <f>ROUND(BB94, 2)</f>
        <v>0</v>
      </c>
      <c r="X31" s="186"/>
      <c r="Y31" s="186"/>
      <c r="Z31" s="186"/>
      <c r="AA31" s="186"/>
      <c r="AB31" s="186"/>
      <c r="AC31" s="186"/>
      <c r="AD31" s="186"/>
      <c r="AE31" s="186"/>
      <c r="AK31" s="185">
        <v>0</v>
      </c>
      <c r="AL31" s="186"/>
      <c r="AM31" s="186"/>
      <c r="AN31" s="186"/>
      <c r="AO31" s="186"/>
      <c r="AR31" s="28"/>
    </row>
    <row r="32" spans="2:71" s="2" customFormat="1" ht="14.45" hidden="1" customHeight="1">
      <c r="B32" s="28"/>
      <c r="F32" s="22" t="s">
        <v>34</v>
      </c>
      <c r="L32" s="187">
        <v>0.2</v>
      </c>
      <c r="M32" s="186"/>
      <c r="N32" s="186"/>
      <c r="O32" s="186"/>
      <c r="P32" s="186"/>
      <c r="W32" s="185">
        <f>ROUND(BC94, 2)</f>
        <v>0</v>
      </c>
      <c r="X32" s="186"/>
      <c r="Y32" s="186"/>
      <c r="Z32" s="186"/>
      <c r="AA32" s="186"/>
      <c r="AB32" s="186"/>
      <c r="AC32" s="186"/>
      <c r="AD32" s="186"/>
      <c r="AE32" s="186"/>
      <c r="AK32" s="185">
        <v>0</v>
      </c>
      <c r="AL32" s="186"/>
      <c r="AM32" s="186"/>
      <c r="AN32" s="186"/>
      <c r="AO32" s="186"/>
      <c r="AR32" s="28"/>
    </row>
    <row r="33" spans="2:44" s="2" customFormat="1" ht="14.45" hidden="1" customHeight="1">
      <c r="B33" s="28"/>
      <c r="F33" s="22" t="s">
        <v>35</v>
      </c>
      <c r="L33" s="187">
        <v>0</v>
      </c>
      <c r="M33" s="186"/>
      <c r="N33" s="186"/>
      <c r="O33" s="186"/>
      <c r="P33" s="186"/>
      <c r="W33" s="185">
        <f>ROUND(BD94, 2)</f>
        <v>0</v>
      </c>
      <c r="X33" s="186"/>
      <c r="Y33" s="186"/>
      <c r="Z33" s="186"/>
      <c r="AA33" s="186"/>
      <c r="AB33" s="186"/>
      <c r="AC33" s="186"/>
      <c r="AD33" s="186"/>
      <c r="AE33" s="186"/>
      <c r="AK33" s="185">
        <v>0</v>
      </c>
      <c r="AL33" s="186"/>
      <c r="AM33" s="186"/>
      <c r="AN33" s="186"/>
      <c r="AO33" s="186"/>
      <c r="AR33" s="28"/>
    </row>
    <row r="34" spans="2:44" s="1" customFormat="1" ht="6.95" customHeight="1">
      <c r="B34" s="24"/>
      <c r="AR34" s="24"/>
    </row>
    <row r="35" spans="2:44" s="1" customFormat="1" ht="25.9" customHeight="1">
      <c r="B35" s="24"/>
      <c r="C35" s="29"/>
      <c r="D35" s="30" t="s">
        <v>36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2" t="s">
        <v>37</v>
      </c>
      <c r="U35" s="31"/>
      <c r="V35" s="31"/>
      <c r="W35" s="31"/>
      <c r="X35" s="188" t="s">
        <v>38</v>
      </c>
      <c r="Y35" s="189"/>
      <c r="Z35" s="189"/>
      <c r="AA35" s="189"/>
      <c r="AB35" s="189"/>
      <c r="AC35" s="31"/>
      <c r="AD35" s="31"/>
      <c r="AE35" s="31"/>
      <c r="AF35" s="31"/>
      <c r="AG35" s="31"/>
      <c r="AH35" s="31"/>
      <c r="AI35" s="31"/>
      <c r="AJ35" s="31"/>
      <c r="AK35" s="190">
        <f>SUM(AK26:AK33)</f>
        <v>0</v>
      </c>
      <c r="AL35" s="189"/>
      <c r="AM35" s="189"/>
      <c r="AN35" s="189"/>
      <c r="AO35" s="191"/>
      <c r="AP35" s="29"/>
      <c r="AQ35" s="29"/>
      <c r="AR35" s="24"/>
    </row>
    <row r="36" spans="2:44" s="1" customFormat="1" ht="6.95" customHeight="1">
      <c r="B36" s="24"/>
      <c r="AR36" s="24"/>
    </row>
    <row r="37" spans="2:44" s="1" customFormat="1" ht="14.45" customHeight="1">
      <c r="B37" s="24"/>
      <c r="AR37" s="24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4"/>
      <c r="D49" s="33" t="s">
        <v>39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3" t="s">
        <v>40</v>
      </c>
      <c r="AI49" s="34"/>
      <c r="AJ49" s="34"/>
      <c r="AK49" s="34"/>
      <c r="AL49" s="34"/>
      <c r="AM49" s="34"/>
      <c r="AN49" s="34"/>
      <c r="AO49" s="34"/>
      <c r="AR49" s="24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4"/>
      <c r="D60" s="35" t="s">
        <v>41</v>
      </c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35" t="s">
        <v>42</v>
      </c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35" t="s">
        <v>41</v>
      </c>
      <c r="AI60" s="26"/>
      <c r="AJ60" s="26"/>
      <c r="AK60" s="26"/>
      <c r="AL60" s="26"/>
      <c r="AM60" s="35" t="s">
        <v>42</v>
      </c>
      <c r="AN60" s="26"/>
      <c r="AO60" s="26"/>
      <c r="AR60" s="24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4"/>
      <c r="D64" s="33" t="s">
        <v>43</v>
      </c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3" t="s">
        <v>44</v>
      </c>
      <c r="AI64" s="34"/>
      <c r="AJ64" s="34"/>
      <c r="AK64" s="34"/>
      <c r="AL64" s="34"/>
      <c r="AM64" s="34"/>
      <c r="AN64" s="34"/>
      <c r="AO64" s="34"/>
      <c r="AR64" s="24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4"/>
      <c r="D75" s="35" t="s">
        <v>41</v>
      </c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35" t="s">
        <v>42</v>
      </c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35" t="s">
        <v>41</v>
      </c>
      <c r="AI75" s="26"/>
      <c r="AJ75" s="26"/>
      <c r="AK75" s="26"/>
      <c r="AL75" s="26"/>
      <c r="AM75" s="35" t="s">
        <v>42</v>
      </c>
      <c r="AN75" s="26"/>
      <c r="AO75" s="26"/>
      <c r="AR75" s="24"/>
    </row>
    <row r="76" spans="2:44" s="1" customFormat="1">
      <c r="B76" s="24"/>
      <c r="AR76" s="24"/>
    </row>
    <row r="77" spans="2:44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24"/>
    </row>
    <row r="81" spans="1:91" s="1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24"/>
    </row>
    <row r="82" spans="1:91" s="1" customFormat="1" ht="24.95" customHeight="1">
      <c r="B82" s="24"/>
      <c r="C82" s="17" t="s">
        <v>45</v>
      </c>
      <c r="AR82" s="24"/>
    </row>
    <row r="83" spans="1:91" s="1" customFormat="1" ht="6.95" customHeight="1">
      <c r="B83" s="24"/>
      <c r="AR83" s="24"/>
    </row>
    <row r="84" spans="1:91" s="3" customFormat="1" ht="12" customHeight="1">
      <c r="B84" s="40"/>
      <c r="C84" s="22" t="s">
        <v>11</v>
      </c>
      <c r="L84" s="3">
        <f>K5</f>
        <v>0</v>
      </c>
      <c r="AR84" s="40"/>
    </row>
    <row r="85" spans="1:91" s="4" customFormat="1" ht="19.5" customHeight="1">
      <c r="B85" s="41"/>
      <c r="C85" s="42" t="s">
        <v>12</v>
      </c>
      <c r="L85" s="158" t="str">
        <f>K6</f>
        <v>Výstavba chodníka medzi obcami Jakubany a Nová Ľubovňa</v>
      </c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59"/>
      <c r="AI85" s="159"/>
      <c r="AJ85" s="159"/>
      <c r="AK85" s="159"/>
      <c r="AL85" s="159"/>
      <c r="AM85" s="159"/>
      <c r="AN85" s="159"/>
      <c r="AO85" s="159"/>
      <c r="AR85" s="41"/>
    </row>
    <row r="86" spans="1:91" s="205" customFormat="1" ht="19.5" customHeight="1">
      <c r="B86" s="206"/>
      <c r="C86" s="205" t="s">
        <v>207</v>
      </c>
      <c r="L86" s="197" t="str">
        <f>K7</f>
        <v>Chodník Nová Ľubovňa</v>
      </c>
      <c r="M86" s="197"/>
      <c r="N86" s="197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R86" s="206"/>
    </row>
    <row r="87" spans="1:91" s="1" customFormat="1" ht="19.5" customHeight="1">
      <c r="B87" s="24"/>
      <c r="C87" s="22" t="s">
        <v>15</v>
      </c>
      <c r="L87" s="43" t="str">
        <f>K8</f>
        <v>Nová Ľubovňa</v>
      </c>
      <c r="AI87" s="22" t="s">
        <v>208</v>
      </c>
      <c r="AJ87" s="166" t="str">
        <f>AN8</f>
        <v>vyplní uchádzač</v>
      </c>
      <c r="AK87" s="166"/>
      <c r="AL87" s="166"/>
      <c r="AM87" s="166"/>
      <c r="AN87" s="166"/>
      <c r="AR87" s="24"/>
    </row>
    <row r="88" spans="1:91" s="1" customFormat="1" ht="6.95" customHeight="1">
      <c r="B88" s="24"/>
      <c r="AR88" s="24"/>
    </row>
    <row r="89" spans="1:91" s="150" customFormat="1" ht="30" customHeight="1">
      <c r="B89" s="24"/>
      <c r="C89" s="149" t="s">
        <v>18</v>
      </c>
      <c r="H89" s="164" t="str">
        <f>K10</f>
        <v>Obec Nová Ľubovňa, OcÚ Nová Ľubovňa č.102, 065 11 Nová Ľubovňa</v>
      </c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  <c r="W89" s="164"/>
      <c r="X89" s="164"/>
      <c r="Y89" s="164"/>
      <c r="Z89" s="164"/>
      <c r="AA89" s="164"/>
      <c r="AB89" s="164"/>
      <c r="AC89" s="164"/>
      <c r="AD89" s="164"/>
      <c r="AE89" s="164"/>
      <c r="AF89" s="164"/>
      <c r="AG89" s="164"/>
      <c r="AH89" s="164"/>
      <c r="AI89" s="149" t="s">
        <v>22</v>
      </c>
      <c r="AJ89" s="164" t="str">
        <f>K16</f>
        <v>PROJEKTPLAN, s.r.o., Jarmočná 1926/90A, 064 01 Stará Ľubovňa</v>
      </c>
      <c r="AK89" s="164"/>
      <c r="AL89" s="164"/>
      <c r="AM89" s="164"/>
      <c r="AN89" s="164"/>
      <c r="AO89" s="164"/>
      <c r="AP89" s="164"/>
      <c r="AR89" s="24"/>
      <c r="AS89" s="160" t="s">
        <v>46</v>
      </c>
      <c r="AT89" s="161"/>
      <c r="AU89" s="44"/>
      <c r="AV89" s="44"/>
      <c r="AW89" s="44"/>
      <c r="AX89" s="44"/>
      <c r="AY89" s="44"/>
      <c r="AZ89" s="44"/>
      <c r="BA89" s="44"/>
      <c r="BB89" s="44"/>
      <c r="BC89" s="44"/>
      <c r="BD89" s="45"/>
    </row>
    <row r="90" spans="1:91" s="150" customFormat="1" ht="30" customHeight="1">
      <c r="B90" s="24"/>
      <c r="C90" s="149" t="s">
        <v>21</v>
      </c>
      <c r="H90" s="203" t="str">
        <f>K13</f>
        <v>vyplní uchádzač</v>
      </c>
      <c r="I90" s="203"/>
      <c r="J90" s="203"/>
      <c r="K90" s="203"/>
      <c r="L90" s="203"/>
      <c r="M90" s="203"/>
      <c r="N90" s="203"/>
      <c r="O90" s="203"/>
      <c r="P90" s="203"/>
      <c r="Q90" s="203"/>
      <c r="R90" s="203"/>
      <c r="S90" s="203"/>
      <c r="T90" s="203"/>
      <c r="U90" s="203"/>
      <c r="V90" s="203"/>
      <c r="W90" s="203"/>
      <c r="X90" s="203"/>
      <c r="Y90" s="203"/>
      <c r="Z90" s="203"/>
      <c r="AA90" s="203"/>
      <c r="AB90" s="203"/>
      <c r="AC90" s="203"/>
      <c r="AD90" s="203"/>
      <c r="AE90" s="203"/>
      <c r="AF90" s="203"/>
      <c r="AG90" s="203"/>
      <c r="AH90" s="203"/>
      <c r="AI90" s="149" t="s">
        <v>24</v>
      </c>
      <c r="AJ90" s="207" t="str">
        <f>K19</f>
        <v>vyplní uchádzač</v>
      </c>
      <c r="AK90" s="207"/>
      <c r="AL90" s="207"/>
      <c r="AM90" s="207"/>
      <c r="AN90" s="207"/>
      <c r="AO90" s="207"/>
      <c r="AP90" s="207"/>
      <c r="AR90" s="24"/>
      <c r="AS90" s="162"/>
      <c r="AT90" s="163"/>
      <c r="AU90" s="46"/>
      <c r="AV90" s="46"/>
      <c r="AW90" s="46"/>
      <c r="AX90" s="46"/>
      <c r="AY90" s="46"/>
      <c r="AZ90" s="46"/>
      <c r="BA90" s="46"/>
      <c r="BB90" s="46"/>
      <c r="BC90" s="46"/>
      <c r="BD90" s="47"/>
    </row>
    <row r="91" spans="1:91" s="1" customFormat="1" ht="10.9" customHeight="1">
      <c r="B91" s="24"/>
      <c r="AR91" s="24"/>
      <c r="AS91" s="162"/>
      <c r="AT91" s="163"/>
      <c r="AU91" s="46"/>
      <c r="AV91" s="46"/>
      <c r="AW91" s="46"/>
      <c r="AX91" s="46"/>
      <c r="AY91" s="46"/>
      <c r="AZ91" s="46"/>
      <c r="BA91" s="46"/>
      <c r="BB91" s="46"/>
      <c r="BC91" s="46"/>
      <c r="BD91" s="47"/>
    </row>
    <row r="92" spans="1:91" s="1" customFormat="1" ht="29.25" customHeight="1">
      <c r="B92" s="24"/>
      <c r="C92" s="167" t="s">
        <v>47</v>
      </c>
      <c r="D92" s="168"/>
      <c r="E92" s="168"/>
      <c r="F92" s="168"/>
      <c r="G92" s="168"/>
      <c r="H92" s="48"/>
      <c r="I92" s="169" t="s">
        <v>48</v>
      </c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  <c r="AF92" s="168"/>
      <c r="AG92" s="170" t="s">
        <v>49</v>
      </c>
      <c r="AH92" s="168"/>
      <c r="AI92" s="168"/>
      <c r="AJ92" s="168"/>
      <c r="AK92" s="168"/>
      <c r="AL92" s="168"/>
      <c r="AM92" s="168"/>
      <c r="AN92" s="169" t="s">
        <v>50</v>
      </c>
      <c r="AO92" s="168"/>
      <c r="AP92" s="171"/>
      <c r="AQ92" s="49" t="s">
        <v>51</v>
      </c>
      <c r="AR92" s="24"/>
      <c r="AS92" s="50" t="s">
        <v>52</v>
      </c>
      <c r="AT92" s="51" t="s">
        <v>53</v>
      </c>
      <c r="AU92" s="51" t="s">
        <v>54</v>
      </c>
      <c r="AV92" s="51" t="s">
        <v>55</v>
      </c>
      <c r="AW92" s="51" t="s">
        <v>56</v>
      </c>
      <c r="AX92" s="51" t="s">
        <v>57</v>
      </c>
      <c r="AY92" s="51" t="s">
        <v>58</v>
      </c>
      <c r="AZ92" s="51" t="s">
        <v>59</v>
      </c>
      <c r="BA92" s="51" t="s">
        <v>60</v>
      </c>
      <c r="BB92" s="51" t="s">
        <v>61</v>
      </c>
      <c r="BC92" s="51" t="s">
        <v>62</v>
      </c>
      <c r="BD92" s="52" t="s">
        <v>63</v>
      </c>
    </row>
    <row r="93" spans="1:91" s="1" customFormat="1" ht="10.9" customHeight="1">
      <c r="B93" s="24"/>
      <c r="AR93" s="24"/>
      <c r="AS93" s="53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5"/>
    </row>
    <row r="94" spans="1:91" s="5" customFormat="1" ht="32.450000000000003" customHeight="1">
      <c r="B94" s="54"/>
      <c r="C94" s="55" t="s">
        <v>64</v>
      </c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174">
        <f>ROUND(AG95,2)</f>
        <v>0</v>
      </c>
      <c r="AH94" s="174"/>
      <c r="AI94" s="174"/>
      <c r="AJ94" s="174"/>
      <c r="AK94" s="174"/>
      <c r="AL94" s="174"/>
      <c r="AM94" s="174"/>
      <c r="AN94" s="175">
        <f>SUM(AG94,AT94)</f>
        <v>0</v>
      </c>
      <c r="AO94" s="175"/>
      <c r="AP94" s="175"/>
      <c r="AQ94" s="58" t="s">
        <v>1</v>
      </c>
      <c r="AR94" s="54"/>
      <c r="AS94" s="59">
        <f>ROUND(AS95,2)</f>
        <v>0</v>
      </c>
      <c r="AT94" s="60">
        <f>ROUND(SUM(AV94:AW94),2)</f>
        <v>0</v>
      </c>
      <c r="AU94" s="61" t="e">
        <f>ROUND(AU95,5)</f>
        <v>#REF!</v>
      </c>
      <c r="AV94" s="60">
        <f>ROUND(AZ94*L29,2)</f>
        <v>0</v>
      </c>
      <c r="AW94" s="60">
        <f>ROUND(BA94*L30,2)</f>
        <v>0</v>
      </c>
      <c r="AX94" s="60">
        <f>ROUND(BB94*L29,2)</f>
        <v>0</v>
      </c>
      <c r="AY94" s="60">
        <f>ROUND(BC94*L30,2)</f>
        <v>0</v>
      </c>
      <c r="AZ94" s="60">
        <f>ROUND(AZ95,2)</f>
        <v>0</v>
      </c>
      <c r="BA94" s="60">
        <f>ROUND(BA95,2)</f>
        <v>0</v>
      </c>
      <c r="BB94" s="60">
        <f>ROUND(BB95,2)</f>
        <v>0</v>
      </c>
      <c r="BC94" s="60">
        <f>ROUND(BC95,2)</f>
        <v>0</v>
      </c>
      <c r="BD94" s="62">
        <f>ROUND(BD95,2)</f>
        <v>0</v>
      </c>
      <c r="BS94" s="63" t="s">
        <v>65</v>
      </c>
      <c r="BT94" s="63" t="s">
        <v>66</v>
      </c>
      <c r="BU94" s="64" t="s">
        <v>67</v>
      </c>
      <c r="BV94" s="63" t="s">
        <v>68</v>
      </c>
      <c r="BW94" s="63" t="s">
        <v>4</v>
      </c>
      <c r="BX94" s="63" t="s">
        <v>69</v>
      </c>
      <c r="CL94" s="63" t="s">
        <v>1</v>
      </c>
    </row>
    <row r="95" spans="1:91" s="6" customFormat="1" ht="16.5" customHeight="1">
      <c r="A95" s="65" t="s">
        <v>70</v>
      </c>
      <c r="B95" s="66"/>
      <c r="C95" s="67"/>
      <c r="D95" s="176" t="str">
        <f>K6</f>
        <v>Výstavba chodníka medzi obcami Jakubany a Nová Ľubovňa</v>
      </c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6"/>
      <c r="AD95" s="176"/>
      <c r="AE95" s="176"/>
      <c r="AF95" s="176"/>
      <c r="AG95" s="172">
        <f>'30.1 - Chodník NL'!J30</f>
        <v>0</v>
      </c>
      <c r="AH95" s="173"/>
      <c r="AI95" s="173"/>
      <c r="AJ95" s="173"/>
      <c r="AK95" s="173"/>
      <c r="AL95" s="173"/>
      <c r="AM95" s="173"/>
      <c r="AN95" s="172">
        <f>SUM(AG95,AT95)</f>
        <v>0</v>
      </c>
      <c r="AO95" s="173"/>
      <c r="AP95" s="173"/>
      <c r="AQ95" s="68" t="s">
        <v>71</v>
      </c>
      <c r="AR95" s="66"/>
      <c r="AS95" s="69">
        <v>0</v>
      </c>
      <c r="AT95" s="70">
        <f>ROUND(SUM(AV95:AW95),2)</f>
        <v>0</v>
      </c>
      <c r="AU95" s="71" t="e">
        <f>'30.1 - Chodník NL'!P121</f>
        <v>#REF!</v>
      </c>
      <c r="AV95" s="70">
        <f>'30.1 - Chodník NL'!J33</f>
        <v>0</v>
      </c>
      <c r="AW95" s="70">
        <f>'30.1 - Chodník NL'!J34</f>
        <v>0</v>
      </c>
      <c r="AX95" s="70">
        <f>'30.1 - Chodník NL'!J35</f>
        <v>0</v>
      </c>
      <c r="AY95" s="70">
        <f>'30.1 - Chodník NL'!J36</f>
        <v>0</v>
      </c>
      <c r="AZ95" s="70">
        <f>'30.1 - Chodník NL'!F33</f>
        <v>0</v>
      </c>
      <c r="BA95" s="70">
        <f>'30.1 - Chodník NL'!F34</f>
        <v>0</v>
      </c>
      <c r="BB95" s="70">
        <f>'30.1 - Chodník NL'!F35</f>
        <v>0</v>
      </c>
      <c r="BC95" s="70">
        <f>'30.1 - Chodník NL'!F36</f>
        <v>0</v>
      </c>
      <c r="BD95" s="72">
        <f>'30.1 - Chodník NL'!F37</f>
        <v>0</v>
      </c>
      <c r="BT95" s="73" t="s">
        <v>72</v>
      </c>
      <c r="BV95" s="73" t="s">
        <v>68</v>
      </c>
      <c r="BW95" s="73" t="s">
        <v>73</v>
      </c>
      <c r="BX95" s="73" t="s">
        <v>4</v>
      </c>
      <c r="CL95" s="73" t="s">
        <v>1</v>
      </c>
      <c r="CM95" s="73" t="s">
        <v>66</v>
      </c>
    </row>
    <row r="96" spans="1:91" s="1" customFormat="1" ht="30" customHeight="1">
      <c r="B96" s="24"/>
      <c r="D96" s="208" t="str">
        <f>K7</f>
        <v>Chodník Nová Ľubovňa</v>
      </c>
      <c r="E96" s="208"/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08"/>
      <c r="Z96" s="208"/>
      <c r="AA96" s="208"/>
      <c r="AB96" s="208"/>
      <c r="AC96" s="208"/>
      <c r="AD96" s="208"/>
      <c r="AE96" s="208"/>
      <c r="AF96" s="208"/>
      <c r="AG96" s="208"/>
      <c r="AH96" s="208"/>
      <c r="AR96" s="24"/>
    </row>
    <row r="97" spans="2:44" s="1" customFormat="1" ht="6.95" customHeight="1"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24"/>
    </row>
  </sheetData>
  <mergeCells count="48">
    <mergeCell ref="D96:AH96"/>
    <mergeCell ref="X35:AB35"/>
    <mergeCell ref="AK35:AO3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  <mergeCell ref="L28:P28"/>
    <mergeCell ref="W28:AE28"/>
    <mergeCell ref="AK28:AO28"/>
    <mergeCell ref="AK29:AO29"/>
    <mergeCell ref="L29:P29"/>
    <mergeCell ref="K5:AO5"/>
    <mergeCell ref="K6:AO6"/>
    <mergeCell ref="AR2:BE2"/>
    <mergeCell ref="E23:AN23"/>
    <mergeCell ref="AK26:AO26"/>
    <mergeCell ref="K16:AI16"/>
    <mergeCell ref="K7:AI7"/>
    <mergeCell ref="K13:AI13"/>
    <mergeCell ref="K10:AI10"/>
    <mergeCell ref="K19:Z19"/>
    <mergeCell ref="C92:G92"/>
    <mergeCell ref="I92:AF92"/>
    <mergeCell ref="AG92:AM92"/>
    <mergeCell ref="AN92:AP92"/>
    <mergeCell ref="AN95:AP95"/>
    <mergeCell ref="AG95:AM95"/>
    <mergeCell ref="AG94:AM94"/>
    <mergeCell ref="AN94:AP94"/>
    <mergeCell ref="D95:AF95"/>
    <mergeCell ref="L85:AO85"/>
    <mergeCell ref="AS89:AT91"/>
    <mergeCell ref="H89:AH89"/>
    <mergeCell ref="H90:AH90"/>
    <mergeCell ref="AJ90:AP90"/>
    <mergeCell ref="AJ87:AN87"/>
    <mergeCell ref="L86:AH86"/>
    <mergeCell ref="AJ89:AP89"/>
  </mergeCells>
  <hyperlinks>
    <hyperlink ref="A95" location="'30.1 - Chodník'!C2" display="/" xr:uid="{00000000-0004-0000-0000-000000000000}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54"/>
  <sheetViews>
    <sheetView showGridLines="0" tabSelected="1" view="pageBreakPreview" topLeftCell="A143" zoomScaleNormal="100" zoomScaleSheetLayoutView="100" workbookViewId="0">
      <selection activeCell="L143" sqref="L143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74"/>
    </row>
    <row r="2" spans="1:46" ht="36.950000000000003" customHeight="1">
      <c r="L2" s="180" t="s">
        <v>5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AT2" s="13" t="s">
        <v>73</v>
      </c>
    </row>
    <row r="3" spans="1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66</v>
      </c>
    </row>
    <row r="4" spans="1:46" ht="24.95" customHeight="1">
      <c r="B4" s="16"/>
      <c r="D4" s="17" t="s">
        <v>74</v>
      </c>
      <c r="L4" s="16"/>
      <c r="M4" s="75" t="s">
        <v>9</v>
      </c>
      <c r="AT4" s="13" t="s">
        <v>3</v>
      </c>
    </row>
    <row r="5" spans="1:46" ht="6.95" customHeight="1">
      <c r="B5" s="16"/>
      <c r="L5" s="16"/>
    </row>
    <row r="6" spans="1:46" ht="12" customHeight="1">
      <c r="B6" s="16"/>
      <c r="D6" s="22" t="s">
        <v>12</v>
      </c>
      <c r="L6" s="16"/>
    </row>
    <row r="7" spans="1:46" ht="16.5" customHeight="1">
      <c r="B7" s="16"/>
      <c r="E7" s="193" t="str">
        <f>'Rekapitulácia stavby'!K6</f>
        <v>Výstavba chodníka medzi obcami Jakubany a Nová Ľubovňa</v>
      </c>
      <c r="F7" s="194"/>
      <c r="G7" s="194"/>
      <c r="H7" s="194"/>
      <c r="L7" s="16"/>
    </row>
    <row r="8" spans="1:46" s="1" customFormat="1" ht="12" customHeight="1">
      <c r="B8" s="24"/>
      <c r="D8" s="22" t="s">
        <v>75</v>
      </c>
      <c r="L8" s="24"/>
    </row>
    <row r="9" spans="1:46" s="1" customFormat="1" ht="36.950000000000003" customHeight="1">
      <c r="B9" s="24"/>
      <c r="E9" s="179" t="str">
        <f>'Rekapitulácia stavby'!K7</f>
        <v>Chodník Nová Ľubovňa</v>
      </c>
      <c r="F9" s="209"/>
      <c r="G9" s="209"/>
      <c r="H9" s="209"/>
      <c r="L9" s="24"/>
    </row>
    <row r="10" spans="1:46" s="155" customFormat="1" ht="12" customHeight="1">
      <c r="B10" s="40"/>
      <c r="L10" s="40"/>
    </row>
    <row r="11" spans="1:46" s="155" customFormat="1" ht="12" customHeight="1">
      <c r="B11" s="40"/>
      <c r="D11" s="149" t="s">
        <v>13</v>
      </c>
      <c r="F11" s="154" t="s">
        <v>1</v>
      </c>
      <c r="I11" s="149" t="s">
        <v>14</v>
      </c>
      <c r="J11" s="154" t="s">
        <v>1</v>
      </c>
      <c r="L11" s="40"/>
    </row>
    <row r="12" spans="1:46" s="155" customFormat="1" ht="12" customHeight="1">
      <c r="B12" s="40"/>
      <c r="D12" s="149" t="s">
        <v>15</v>
      </c>
      <c r="F12" s="154" t="s">
        <v>16</v>
      </c>
      <c r="I12" s="149" t="s">
        <v>17</v>
      </c>
      <c r="J12" s="211" t="str">
        <f>'Rekapitulácia stavby'!AN8</f>
        <v>vyplní uchádzač</v>
      </c>
      <c r="L12" s="40"/>
    </row>
    <row r="13" spans="1:46" s="155" customFormat="1" ht="12" customHeight="1">
      <c r="B13" s="40"/>
      <c r="E13" s="155" t="str">
        <f>'Rekapitulácia stavby'!K8</f>
        <v>Nová Ľubovňa</v>
      </c>
      <c r="J13" s="204"/>
      <c r="L13" s="40"/>
    </row>
    <row r="14" spans="1:46" s="155" customFormat="1" ht="12" customHeight="1">
      <c r="B14" s="40"/>
      <c r="D14" s="149" t="s">
        <v>18</v>
      </c>
      <c r="I14" s="149" t="s">
        <v>19</v>
      </c>
      <c r="J14" s="212" t="str">
        <f>'Rekapitulácia stavby'!AN10</f>
        <v>00 330 086</v>
      </c>
      <c r="L14" s="40"/>
    </row>
    <row r="15" spans="1:46" s="155" customFormat="1" ht="12" customHeight="1">
      <c r="B15" s="40"/>
      <c r="E15" s="177" t="str">
        <f>'Rekapitulácia stavby'!K10</f>
        <v>Obec Nová Ľubovňa, OcÚ Nová Ľubovňa č.102, 065 11 Nová Ľubovňa</v>
      </c>
      <c r="F15" s="177"/>
      <c r="G15" s="177"/>
      <c r="H15" s="177"/>
      <c r="I15" s="149" t="s">
        <v>20</v>
      </c>
      <c r="J15" s="212" t="str">
        <f>'Rekapitulácia stavby'!AN11</f>
        <v>neplatca DPH</v>
      </c>
      <c r="L15" s="40"/>
    </row>
    <row r="16" spans="1:46" s="155" customFormat="1" ht="12" customHeight="1">
      <c r="B16" s="40"/>
      <c r="J16" s="204"/>
      <c r="L16" s="40"/>
    </row>
    <row r="17" spans="2:12" s="155" customFormat="1" ht="12" customHeight="1">
      <c r="B17" s="40"/>
      <c r="D17" s="149" t="s">
        <v>21</v>
      </c>
      <c r="I17" s="149" t="s">
        <v>19</v>
      </c>
      <c r="J17" s="212" t="str">
        <f>'Rekapitulácia stavby'!AN13</f>
        <v>vyplní uchádzač</v>
      </c>
      <c r="L17" s="40"/>
    </row>
    <row r="18" spans="2:12" s="155" customFormat="1" ht="12" customHeight="1">
      <c r="B18" s="40"/>
      <c r="E18" s="203" t="str">
        <f>'Rekapitulácia stavby'!K13</f>
        <v>vyplní uchádzač</v>
      </c>
      <c r="F18" s="203"/>
      <c r="G18" s="203"/>
      <c r="H18" s="203"/>
      <c r="I18" s="149" t="s">
        <v>20</v>
      </c>
      <c r="J18" s="212" t="str">
        <f>'Rekapitulácia stavby'!AN14</f>
        <v>vyplní uchádzač</v>
      </c>
      <c r="L18" s="40"/>
    </row>
    <row r="19" spans="2:12" s="155" customFormat="1" ht="12" customHeight="1">
      <c r="B19" s="40"/>
      <c r="J19" s="204"/>
      <c r="L19" s="40"/>
    </row>
    <row r="20" spans="2:12" s="155" customFormat="1" ht="12" customHeight="1">
      <c r="B20" s="40"/>
      <c r="D20" s="149" t="s">
        <v>22</v>
      </c>
      <c r="I20" s="149" t="s">
        <v>19</v>
      </c>
      <c r="J20" s="154" t="str">
        <f>IF('Rekapitulácia stavby'!AN16="","",'Rekapitulácia stavby'!AN16)</f>
        <v/>
      </c>
      <c r="L20" s="40"/>
    </row>
    <row r="21" spans="2:12" s="155" customFormat="1" ht="12" customHeight="1">
      <c r="B21" s="40"/>
      <c r="E21" s="177" t="str">
        <f>'Rekapitulácia stavby'!K16</f>
        <v>PROJEKTPLAN, s.r.o., Jarmočná 1926/90A, 064 01 Stará Ľubovňa</v>
      </c>
      <c r="F21" s="177"/>
      <c r="G21" s="177"/>
      <c r="H21" s="177"/>
      <c r="I21" s="149" t="s">
        <v>20</v>
      </c>
      <c r="J21" s="154" t="str">
        <f>IF('Rekapitulácia stavby'!AN17="","",'Rekapitulácia stavby'!AN17)</f>
        <v/>
      </c>
      <c r="L21" s="40"/>
    </row>
    <row r="22" spans="2:12" s="155" customFormat="1" ht="12" customHeight="1">
      <c r="B22" s="40"/>
      <c r="L22" s="40"/>
    </row>
    <row r="23" spans="2:12" s="155" customFormat="1" ht="12" customHeight="1">
      <c r="B23" s="40"/>
      <c r="D23" s="149" t="s">
        <v>24</v>
      </c>
      <c r="I23" s="149" t="s">
        <v>19</v>
      </c>
      <c r="J23" s="154" t="str">
        <f>IF('Rekapitulácia stavby'!AN19="","",'Rekapitulácia stavby'!AN19)</f>
        <v/>
      </c>
      <c r="L23" s="40"/>
    </row>
    <row r="24" spans="2:12" s="155" customFormat="1" ht="12" customHeight="1">
      <c r="B24" s="40"/>
      <c r="E24" s="203" t="str">
        <f>'Rekapitulácia stavby'!K19</f>
        <v>vyplní uchádzač</v>
      </c>
      <c r="F24" s="203"/>
      <c r="G24" s="203"/>
      <c r="H24" s="203"/>
      <c r="I24" s="149" t="s">
        <v>20</v>
      </c>
      <c r="J24" s="154" t="str">
        <f>IF('Rekapitulácia stavby'!AN20="","",'Rekapitulácia stavby'!AN20)</f>
        <v/>
      </c>
      <c r="L24" s="40"/>
    </row>
    <row r="25" spans="2:12" s="155" customFormat="1" ht="12" customHeight="1">
      <c r="B25" s="40"/>
      <c r="L25" s="40"/>
    </row>
    <row r="26" spans="2:12" s="155" customFormat="1" ht="12" customHeight="1">
      <c r="B26" s="40"/>
      <c r="D26" s="149" t="s">
        <v>25</v>
      </c>
      <c r="L26" s="40"/>
    </row>
    <row r="27" spans="2:12" s="7" customFormat="1" ht="16.5" customHeight="1">
      <c r="B27" s="76"/>
      <c r="E27" s="164" t="s">
        <v>1</v>
      </c>
      <c r="F27" s="164"/>
      <c r="G27" s="164"/>
      <c r="H27" s="164"/>
      <c r="L27" s="76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4"/>
      <c r="E29" s="44"/>
      <c r="F29" s="44"/>
      <c r="G29" s="44"/>
      <c r="H29" s="44"/>
      <c r="I29" s="44"/>
      <c r="J29" s="44"/>
      <c r="K29" s="44"/>
      <c r="L29" s="24"/>
    </row>
    <row r="30" spans="2:12" s="1" customFormat="1" ht="25.35" customHeight="1">
      <c r="B30" s="24"/>
      <c r="D30" s="77" t="s">
        <v>26</v>
      </c>
      <c r="J30" s="57">
        <f>ROUND(J121, 2)</f>
        <v>0</v>
      </c>
      <c r="L30" s="24"/>
    </row>
    <row r="31" spans="2:12" s="1" customFormat="1" ht="6.95" customHeight="1">
      <c r="B31" s="24"/>
      <c r="D31" s="44"/>
      <c r="E31" s="44"/>
      <c r="F31" s="44"/>
      <c r="G31" s="44"/>
      <c r="H31" s="44"/>
      <c r="I31" s="44"/>
      <c r="J31" s="44"/>
      <c r="K31" s="44"/>
      <c r="L31" s="24"/>
    </row>
    <row r="32" spans="2:12" s="1" customFormat="1" ht="14.45" customHeight="1">
      <c r="B32" s="24"/>
      <c r="F32" s="27" t="s">
        <v>28</v>
      </c>
      <c r="I32" s="27" t="s">
        <v>27</v>
      </c>
      <c r="J32" s="27" t="s">
        <v>29</v>
      </c>
      <c r="L32" s="24"/>
    </row>
    <row r="33" spans="2:12" s="1" customFormat="1" ht="14.45" customHeight="1">
      <c r="B33" s="24"/>
      <c r="D33" s="78" t="s">
        <v>30</v>
      </c>
      <c r="E33" s="22" t="s">
        <v>31</v>
      </c>
      <c r="F33" s="79">
        <f>ROUND((SUM(BE121:BE153)),  2)</f>
        <v>0</v>
      </c>
      <c r="I33" s="80">
        <v>0.2</v>
      </c>
      <c r="J33" s="79">
        <f>ROUND(((SUM(BE121:BE153))*I33),  2)</f>
        <v>0</v>
      </c>
      <c r="L33" s="24"/>
    </row>
    <row r="34" spans="2:12" s="1" customFormat="1" ht="14.45" customHeight="1">
      <c r="B34" s="24"/>
      <c r="E34" s="22" t="s">
        <v>32</v>
      </c>
      <c r="F34" s="79">
        <f>ROUND((SUM(BF121:BF153)),  2)</f>
        <v>0</v>
      </c>
      <c r="I34" s="80">
        <v>0.2</v>
      </c>
      <c r="J34" s="79">
        <f>ROUND(((SUM(BF121:BF153))*I34),  2)</f>
        <v>0</v>
      </c>
      <c r="L34" s="24"/>
    </row>
    <row r="35" spans="2:12" s="1" customFormat="1" ht="14.45" hidden="1" customHeight="1">
      <c r="B35" s="24"/>
      <c r="E35" s="22" t="s">
        <v>33</v>
      </c>
      <c r="F35" s="79">
        <f>ROUND((SUM(BG121:BG153)),  2)</f>
        <v>0</v>
      </c>
      <c r="I35" s="80">
        <v>0.2</v>
      </c>
      <c r="J35" s="79">
        <f>0</f>
        <v>0</v>
      </c>
      <c r="L35" s="24"/>
    </row>
    <row r="36" spans="2:12" s="1" customFormat="1" ht="14.45" hidden="1" customHeight="1">
      <c r="B36" s="24"/>
      <c r="E36" s="22" t="s">
        <v>34</v>
      </c>
      <c r="F36" s="79">
        <f>ROUND((SUM(BH121:BH153)),  2)</f>
        <v>0</v>
      </c>
      <c r="I36" s="80">
        <v>0.2</v>
      </c>
      <c r="J36" s="79">
        <f>0</f>
        <v>0</v>
      </c>
      <c r="L36" s="24"/>
    </row>
    <row r="37" spans="2:12" s="1" customFormat="1" ht="14.45" hidden="1" customHeight="1">
      <c r="B37" s="24"/>
      <c r="E37" s="22" t="s">
        <v>35</v>
      </c>
      <c r="F37" s="79">
        <f>ROUND((SUM(BI121:BI153)),  2)</f>
        <v>0</v>
      </c>
      <c r="I37" s="80">
        <v>0</v>
      </c>
      <c r="J37" s="79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81"/>
      <c r="D39" s="82" t="s">
        <v>36</v>
      </c>
      <c r="E39" s="48"/>
      <c r="F39" s="48"/>
      <c r="G39" s="83" t="s">
        <v>37</v>
      </c>
      <c r="H39" s="84" t="s">
        <v>38</v>
      </c>
      <c r="I39" s="48"/>
      <c r="J39" s="85">
        <f>SUM(J30:J37)</f>
        <v>0</v>
      </c>
      <c r="K39" s="86"/>
      <c r="L39" s="24"/>
    </row>
    <row r="40" spans="2:12" s="1" customFormat="1" ht="14.45" customHeight="1">
      <c r="B40" s="24"/>
      <c r="L40" s="24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4"/>
      <c r="D50" s="33" t="s">
        <v>39</v>
      </c>
      <c r="E50" s="34"/>
      <c r="F50" s="34"/>
      <c r="G50" s="33" t="s">
        <v>40</v>
      </c>
      <c r="H50" s="34"/>
      <c r="I50" s="34"/>
      <c r="J50" s="34"/>
      <c r="K50" s="34"/>
      <c r="L50" s="24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4"/>
      <c r="D61" s="35" t="s">
        <v>41</v>
      </c>
      <c r="E61" s="26"/>
      <c r="F61" s="87" t="s">
        <v>42</v>
      </c>
      <c r="G61" s="35" t="s">
        <v>41</v>
      </c>
      <c r="H61" s="26"/>
      <c r="I61" s="26"/>
      <c r="J61" s="88" t="s">
        <v>42</v>
      </c>
      <c r="K61" s="26"/>
      <c r="L61" s="24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4"/>
      <c r="D65" s="33" t="s">
        <v>43</v>
      </c>
      <c r="E65" s="34"/>
      <c r="F65" s="34"/>
      <c r="G65" s="33" t="s">
        <v>44</v>
      </c>
      <c r="H65" s="34"/>
      <c r="I65" s="34"/>
      <c r="J65" s="34"/>
      <c r="K65" s="34"/>
      <c r="L65" s="24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4"/>
      <c r="D76" s="35" t="s">
        <v>41</v>
      </c>
      <c r="E76" s="26"/>
      <c r="F76" s="87" t="s">
        <v>42</v>
      </c>
      <c r="G76" s="35" t="s">
        <v>41</v>
      </c>
      <c r="H76" s="26"/>
      <c r="I76" s="26"/>
      <c r="J76" s="88" t="s">
        <v>42</v>
      </c>
      <c r="K76" s="26"/>
      <c r="L76" s="24"/>
    </row>
    <row r="77" spans="2:12" s="1" customFormat="1" ht="14.4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24"/>
    </row>
    <row r="81" spans="2:47" s="1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24"/>
    </row>
    <row r="82" spans="2:47" s="1" customFormat="1" ht="24.95" customHeight="1">
      <c r="B82" s="24"/>
      <c r="C82" s="17" t="s">
        <v>76</v>
      </c>
      <c r="L82" s="24"/>
    </row>
    <row r="83" spans="2:47" s="1" customFormat="1" ht="6.95" customHeight="1">
      <c r="B83" s="24"/>
      <c r="L83" s="24"/>
    </row>
    <row r="84" spans="2:47" s="1" customFormat="1" ht="12" customHeight="1">
      <c r="B84" s="24"/>
      <c r="C84" s="22" t="s">
        <v>12</v>
      </c>
      <c r="L84" s="24"/>
    </row>
    <row r="85" spans="2:47" s="1" customFormat="1" ht="16.5" customHeight="1">
      <c r="B85" s="24"/>
      <c r="E85" s="193" t="str">
        <f>'Rekapitulácia stavby'!K6</f>
        <v>Výstavba chodníka medzi obcami Jakubany a Nová Ľubovňa</v>
      </c>
      <c r="F85" s="194"/>
      <c r="G85" s="194"/>
      <c r="H85" s="194"/>
      <c r="L85" s="24"/>
    </row>
    <row r="86" spans="2:47" s="1" customFormat="1" ht="12" customHeight="1">
      <c r="B86" s="24"/>
      <c r="C86" s="22" t="s">
        <v>75</v>
      </c>
      <c r="L86" s="24"/>
    </row>
    <row r="87" spans="2:47" s="1" customFormat="1" ht="16.5" customHeight="1">
      <c r="B87" s="24"/>
      <c r="E87" s="158" t="str">
        <f>'Rekapitulácia stavby'!K7</f>
        <v>Chodník Nová Ľubovňa</v>
      </c>
      <c r="F87" s="192"/>
      <c r="G87" s="192"/>
      <c r="H87" s="192"/>
      <c r="L87" s="24"/>
    </row>
    <row r="88" spans="2:47" s="1" customFormat="1" ht="6.95" customHeight="1">
      <c r="B88" s="24"/>
      <c r="L88" s="24"/>
    </row>
    <row r="89" spans="2:47" s="1" customFormat="1" ht="12" customHeight="1">
      <c r="B89" s="24"/>
      <c r="C89" s="22" t="s">
        <v>15</v>
      </c>
      <c r="E89" s="210" t="str">
        <f>'Rekapitulácia stavby'!K8</f>
        <v>Nová Ľubovňa</v>
      </c>
      <c r="F89" s="20" t="str">
        <f>F12</f>
        <v xml:space="preserve"> </v>
      </c>
      <c r="I89" s="22" t="s">
        <v>17</v>
      </c>
      <c r="J89" s="211" t="str">
        <f>'Rekapitulácia stavby'!AN8</f>
        <v>vyplní uchádzač</v>
      </c>
      <c r="L89" s="24"/>
    </row>
    <row r="90" spans="2:47" s="1" customFormat="1" ht="6.95" customHeight="1">
      <c r="B90" s="24"/>
      <c r="J90" s="213"/>
      <c r="L90" s="24"/>
    </row>
    <row r="91" spans="2:47" s="1" customFormat="1" ht="54" customHeight="1">
      <c r="B91" s="24"/>
      <c r="C91" s="22" t="s">
        <v>18</v>
      </c>
      <c r="F91" s="207" t="str">
        <f>'Rekapitulácia stavby'!K10</f>
        <v>Obec Nová Ľubovňa, OcÚ Nová Ľubovňa č.102, 065 11 Nová Ľubovňa</v>
      </c>
      <c r="G91" s="207"/>
      <c r="H91" s="207"/>
      <c r="I91" s="22" t="s">
        <v>22</v>
      </c>
      <c r="J91" s="214" t="str">
        <f>'Rekapitulácia stavby'!K16</f>
        <v>PROJEKTPLAN, s.r.o., Jarmočná 1926/90A, 064 01 Stará Ľubovňa</v>
      </c>
      <c r="L91" s="24"/>
    </row>
    <row r="92" spans="2:47" s="1" customFormat="1" ht="30" customHeight="1">
      <c r="B92" s="24"/>
      <c r="C92" s="22" t="s">
        <v>21</v>
      </c>
      <c r="F92" s="207" t="str">
        <f>'Rekapitulácia stavby'!K13</f>
        <v>vyplní uchádzač</v>
      </c>
      <c r="G92" s="207"/>
      <c r="H92" s="207"/>
      <c r="I92" s="22" t="s">
        <v>24</v>
      </c>
      <c r="J92" s="214" t="str">
        <f>'Rekapitulácia stavby'!K19</f>
        <v>vyplní uchádzač</v>
      </c>
      <c r="L92" s="24"/>
    </row>
    <row r="93" spans="2:47" s="1" customFormat="1" ht="10.35" customHeight="1">
      <c r="B93" s="24"/>
      <c r="L93" s="24"/>
    </row>
    <row r="94" spans="2:47" s="1" customFormat="1" ht="29.25" customHeight="1">
      <c r="B94" s="24"/>
      <c r="C94" s="89" t="s">
        <v>77</v>
      </c>
      <c r="D94" s="81"/>
      <c r="E94" s="81"/>
      <c r="F94" s="81"/>
      <c r="G94" s="81"/>
      <c r="H94" s="81"/>
      <c r="I94" s="81"/>
      <c r="J94" s="90" t="s">
        <v>78</v>
      </c>
      <c r="K94" s="81"/>
      <c r="L94" s="24"/>
    </row>
    <row r="95" spans="2:47" s="1" customFormat="1" ht="10.35" customHeight="1">
      <c r="B95" s="24"/>
      <c r="L95" s="24"/>
    </row>
    <row r="96" spans="2:47" s="1" customFormat="1" ht="22.9" customHeight="1">
      <c r="B96" s="24"/>
      <c r="C96" s="91" t="s">
        <v>79</v>
      </c>
      <c r="J96" s="57">
        <f>J121</f>
        <v>0</v>
      </c>
      <c r="L96" s="24"/>
      <c r="AU96" s="13" t="s">
        <v>80</v>
      </c>
    </row>
    <row r="97" spans="2:12" s="8" customFormat="1" ht="24.95" customHeight="1">
      <c r="B97" s="92"/>
      <c r="D97" s="93" t="s">
        <v>81</v>
      </c>
      <c r="E97" s="94"/>
      <c r="F97" s="94"/>
      <c r="G97" s="94"/>
      <c r="H97" s="94"/>
      <c r="I97" s="94"/>
      <c r="J97" s="95">
        <f>J122</f>
        <v>0</v>
      </c>
      <c r="L97" s="92"/>
    </row>
    <row r="98" spans="2:12" s="9" customFormat="1" ht="19.899999999999999" customHeight="1">
      <c r="B98" s="96"/>
      <c r="D98" s="97" t="s">
        <v>82</v>
      </c>
      <c r="E98" s="98"/>
      <c r="F98" s="98"/>
      <c r="G98" s="98"/>
      <c r="H98" s="98"/>
      <c r="I98" s="98"/>
      <c r="J98" s="99">
        <f>J123</f>
        <v>0</v>
      </c>
      <c r="L98" s="96"/>
    </row>
    <row r="99" spans="2:12" s="9" customFormat="1" ht="19.899999999999999" customHeight="1">
      <c r="B99" s="96"/>
      <c r="D99" s="97" t="s">
        <v>83</v>
      </c>
      <c r="E99" s="98"/>
      <c r="F99" s="98"/>
      <c r="G99" s="98"/>
      <c r="H99" s="98"/>
      <c r="I99" s="98"/>
      <c r="J99" s="99">
        <f>J140</f>
        <v>0</v>
      </c>
      <c r="L99" s="96"/>
    </row>
    <row r="100" spans="2:12" s="9" customFormat="1" ht="19.899999999999999" customHeight="1">
      <c r="B100" s="96"/>
      <c r="D100" s="97" t="s">
        <v>84</v>
      </c>
      <c r="E100" s="98"/>
      <c r="F100" s="98"/>
      <c r="G100" s="98"/>
      <c r="H100" s="98"/>
      <c r="I100" s="98"/>
      <c r="J100" s="99">
        <f>J147</f>
        <v>0</v>
      </c>
      <c r="L100" s="96"/>
    </row>
    <row r="101" spans="2:12" s="9" customFormat="1" ht="19.899999999999999" customHeight="1">
      <c r="B101" s="96"/>
      <c r="D101" s="97" t="s">
        <v>85</v>
      </c>
      <c r="E101" s="98"/>
      <c r="F101" s="98"/>
      <c r="G101" s="98"/>
      <c r="H101" s="98"/>
      <c r="I101" s="98"/>
      <c r="J101" s="99">
        <f>J152</f>
        <v>0</v>
      </c>
      <c r="L101" s="96"/>
    </row>
    <row r="102" spans="2:12" s="1" customFormat="1" ht="21.75" customHeight="1">
      <c r="B102" s="24"/>
      <c r="L102" s="24"/>
    </row>
    <row r="103" spans="2:12" s="1" customFormat="1" ht="6.95" customHeight="1"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24"/>
    </row>
    <row r="107" spans="2:12" s="1" customFormat="1" ht="6.95" customHeight="1"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24"/>
    </row>
    <row r="108" spans="2:12" s="1" customFormat="1" ht="24.95" customHeight="1">
      <c r="B108" s="24"/>
      <c r="C108" s="17" t="s">
        <v>86</v>
      </c>
      <c r="L108" s="24"/>
    </row>
    <row r="109" spans="2:12" s="1" customFormat="1" ht="6.95" customHeight="1">
      <c r="B109" s="24"/>
      <c r="L109" s="24"/>
    </row>
    <row r="110" spans="2:12" s="157" customFormat="1" ht="12" customHeight="1">
      <c r="B110" s="24"/>
      <c r="C110" s="149" t="s">
        <v>12</v>
      </c>
      <c r="L110" s="24"/>
    </row>
    <row r="111" spans="2:12" s="157" customFormat="1" ht="16.5" customHeight="1">
      <c r="B111" s="24"/>
      <c r="E111" s="193" t="str">
        <f>'Rekapitulácia stavby'!K6</f>
        <v>Výstavba chodníka medzi obcami Jakubany a Nová Ľubovňa</v>
      </c>
      <c r="F111" s="194"/>
      <c r="G111" s="194"/>
      <c r="H111" s="194"/>
      <c r="L111" s="24"/>
    </row>
    <row r="112" spans="2:12" s="157" customFormat="1" ht="12" customHeight="1">
      <c r="B112" s="24"/>
      <c r="C112" s="149" t="s">
        <v>75</v>
      </c>
      <c r="L112" s="24"/>
    </row>
    <row r="113" spans="2:65" s="157" customFormat="1" ht="16.5" customHeight="1">
      <c r="B113" s="24"/>
      <c r="E113" s="158" t="str">
        <f>'Rekapitulácia stavby'!K7</f>
        <v>Chodník Nová Ľubovňa</v>
      </c>
      <c r="F113" s="192"/>
      <c r="G113" s="192"/>
      <c r="H113" s="192"/>
      <c r="L113" s="24"/>
    </row>
    <row r="114" spans="2:65" s="157" customFormat="1" ht="6.95" customHeight="1">
      <c r="B114" s="24"/>
      <c r="L114" s="24"/>
    </row>
    <row r="115" spans="2:65" s="157" customFormat="1" ht="12" customHeight="1">
      <c r="B115" s="24"/>
      <c r="C115" s="149" t="s">
        <v>15</v>
      </c>
      <c r="E115" s="210" t="str">
        <f>'Rekapitulácia stavby'!K8</f>
        <v>Nová Ľubovňa</v>
      </c>
      <c r="F115" s="154"/>
      <c r="I115" s="149" t="s">
        <v>17</v>
      </c>
      <c r="J115" s="211" t="str">
        <f>'Rekapitulácia stavby'!AN8</f>
        <v>vyplní uchádzač</v>
      </c>
      <c r="L115" s="24"/>
    </row>
    <row r="116" spans="2:65" s="157" customFormat="1" ht="6.95" customHeight="1">
      <c r="B116" s="24"/>
      <c r="J116" s="213"/>
      <c r="L116" s="24"/>
    </row>
    <row r="117" spans="2:65" s="157" customFormat="1" ht="54" customHeight="1">
      <c r="B117" s="24"/>
      <c r="C117" s="149" t="s">
        <v>18</v>
      </c>
      <c r="F117" s="207" t="str">
        <f>'Rekapitulácia stavby'!K10</f>
        <v>Obec Nová Ľubovňa, OcÚ Nová Ľubovňa č.102, 065 11 Nová Ľubovňa</v>
      </c>
      <c r="G117" s="207"/>
      <c r="H117" s="207"/>
      <c r="I117" s="149" t="s">
        <v>22</v>
      </c>
      <c r="J117" s="214" t="str">
        <f>'Rekapitulácia stavby'!K16</f>
        <v>PROJEKTPLAN, s.r.o., Jarmočná 1926/90A, 064 01 Stará Ľubovňa</v>
      </c>
      <c r="L117" s="24"/>
    </row>
    <row r="118" spans="2:65" s="157" customFormat="1" ht="30" customHeight="1">
      <c r="B118" s="24"/>
      <c r="C118" s="149" t="s">
        <v>21</v>
      </c>
      <c r="F118" s="207" t="str">
        <f>'Rekapitulácia stavby'!K13</f>
        <v>vyplní uchádzač</v>
      </c>
      <c r="G118" s="207"/>
      <c r="H118" s="207"/>
      <c r="I118" s="149" t="s">
        <v>24</v>
      </c>
      <c r="J118" s="214" t="str">
        <f>'Rekapitulácia stavby'!K19</f>
        <v>vyplní uchádzač</v>
      </c>
      <c r="L118" s="24"/>
    </row>
    <row r="119" spans="2:65" s="1" customFormat="1" ht="10.35" customHeight="1">
      <c r="B119" s="24"/>
      <c r="L119" s="24"/>
    </row>
    <row r="120" spans="2:65" s="10" customFormat="1" ht="29.25" customHeight="1">
      <c r="B120" s="100"/>
      <c r="C120" s="101" t="s">
        <v>87</v>
      </c>
      <c r="D120" s="102" t="s">
        <v>51</v>
      </c>
      <c r="E120" s="102" t="s">
        <v>47</v>
      </c>
      <c r="F120" s="102" t="s">
        <v>48</v>
      </c>
      <c r="G120" s="102" t="s">
        <v>88</v>
      </c>
      <c r="H120" s="102" t="s">
        <v>89</v>
      </c>
      <c r="I120" s="102" t="s">
        <v>90</v>
      </c>
      <c r="J120" s="103" t="s">
        <v>78</v>
      </c>
      <c r="K120" s="104" t="s">
        <v>91</v>
      </c>
      <c r="L120" s="100"/>
      <c r="M120" s="50" t="s">
        <v>1</v>
      </c>
      <c r="N120" s="51" t="s">
        <v>30</v>
      </c>
      <c r="O120" s="51" t="s">
        <v>92</v>
      </c>
      <c r="P120" s="51" t="s">
        <v>93</v>
      </c>
      <c r="Q120" s="51" t="s">
        <v>94</v>
      </c>
      <c r="R120" s="51" t="s">
        <v>95</v>
      </c>
      <c r="S120" s="51" t="s">
        <v>96</v>
      </c>
      <c r="T120" s="52" t="s">
        <v>97</v>
      </c>
    </row>
    <row r="121" spans="2:65" s="1" customFormat="1" ht="22.9" customHeight="1">
      <c r="B121" s="24"/>
      <c r="C121" s="55" t="s">
        <v>79</v>
      </c>
      <c r="J121" s="105">
        <f>SUM(J122)</f>
        <v>0</v>
      </c>
      <c r="L121" s="24"/>
      <c r="M121" s="53"/>
      <c r="N121" s="44"/>
      <c r="O121" s="44"/>
      <c r="P121" s="106" t="e">
        <f>P122</f>
        <v>#REF!</v>
      </c>
      <c r="Q121" s="44"/>
      <c r="R121" s="106" t="e">
        <f>R122</f>
        <v>#REF!</v>
      </c>
      <c r="S121" s="44"/>
      <c r="T121" s="107" t="e">
        <f>T122</f>
        <v>#REF!</v>
      </c>
      <c r="AT121" s="13" t="s">
        <v>65</v>
      </c>
      <c r="AU121" s="13" t="s">
        <v>80</v>
      </c>
      <c r="BK121" s="108" t="e">
        <f>BK122</f>
        <v>#REF!</v>
      </c>
    </row>
    <row r="122" spans="2:65" s="11" customFormat="1" ht="25.9" customHeight="1">
      <c r="B122" s="109"/>
      <c r="D122" s="110" t="s">
        <v>65</v>
      </c>
      <c r="E122" s="111" t="s">
        <v>98</v>
      </c>
      <c r="F122" s="111" t="s">
        <v>99</v>
      </c>
      <c r="J122" s="112">
        <f>SUM(J123+J140+J147+J152)</f>
        <v>0</v>
      </c>
      <c r="L122" s="109"/>
      <c r="M122" s="113"/>
      <c r="N122" s="114"/>
      <c r="O122" s="114"/>
      <c r="P122" s="115" t="e">
        <f>P123+#REF!+#REF!+#REF!+P140+P147+P152</f>
        <v>#REF!</v>
      </c>
      <c r="Q122" s="114"/>
      <c r="R122" s="115" t="e">
        <f>R123+#REF!+#REF!+#REF!+R140+R147+R152</f>
        <v>#REF!</v>
      </c>
      <c r="S122" s="114"/>
      <c r="T122" s="116" t="e">
        <f>T123+#REF!+#REF!+#REF!+T140+T147+T152</f>
        <v>#REF!</v>
      </c>
      <c r="AR122" s="110" t="s">
        <v>72</v>
      </c>
      <c r="AT122" s="117" t="s">
        <v>65</v>
      </c>
      <c r="AU122" s="117" t="s">
        <v>66</v>
      </c>
      <c r="AY122" s="110" t="s">
        <v>100</v>
      </c>
      <c r="BK122" s="118" t="e">
        <f>BK123+#REF!+#REF!+#REF!+BK140+BK147+BK152</f>
        <v>#REF!</v>
      </c>
    </row>
    <row r="123" spans="2:65" s="11" customFormat="1" ht="22.9" customHeight="1">
      <c r="B123" s="109"/>
      <c r="D123" s="110" t="s">
        <v>65</v>
      </c>
      <c r="E123" s="119" t="s">
        <v>72</v>
      </c>
      <c r="F123" s="119" t="s">
        <v>101</v>
      </c>
      <c r="J123" s="120">
        <f>SUM(J124:J139)</f>
        <v>0</v>
      </c>
      <c r="L123" s="109"/>
      <c r="M123" s="113"/>
      <c r="N123" s="114"/>
      <c r="O123" s="114"/>
      <c r="P123" s="115">
        <f>SUM(P124:P139)</f>
        <v>208.53345999999999</v>
      </c>
      <c r="Q123" s="114"/>
      <c r="R123" s="115">
        <f>SUM(R124:R139)</f>
        <v>0</v>
      </c>
      <c r="S123" s="114"/>
      <c r="T123" s="116">
        <f>SUM(T124:T139)</f>
        <v>0</v>
      </c>
      <c r="AR123" s="110" t="s">
        <v>72</v>
      </c>
      <c r="AT123" s="117" t="s">
        <v>65</v>
      </c>
      <c r="AU123" s="117" t="s">
        <v>72</v>
      </c>
      <c r="AY123" s="110" t="s">
        <v>100</v>
      </c>
      <c r="BK123" s="118">
        <f>SUM(BK124:BK139)</f>
        <v>0</v>
      </c>
    </row>
    <row r="124" spans="2:65" s="1" customFormat="1" ht="24" customHeight="1">
      <c r="B124" s="121"/>
      <c r="C124" s="122">
        <v>1</v>
      </c>
      <c r="D124" s="122" t="s">
        <v>102</v>
      </c>
      <c r="E124" s="123" t="s">
        <v>103</v>
      </c>
      <c r="F124" s="124" t="s">
        <v>104</v>
      </c>
      <c r="G124" s="125" t="s">
        <v>105</v>
      </c>
      <c r="H124" s="126">
        <v>166</v>
      </c>
      <c r="I124" s="152"/>
      <c r="J124" s="127">
        <f t="shared" ref="J124:J139" si="0">ROUND(I124*H124,2)</f>
        <v>0</v>
      </c>
      <c r="K124" s="124" t="s">
        <v>106</v>
      </c>
      <c r="L124" s="24"/>
      <c r="M124" s="128" t="s">
        <v>1</v>
      </c>
      <c r="N124" s="129" t="s">
        <v>32</v>
      </c>
      <c r="O124" s="130">
        <v>1.2E-2</v>
      </c>
      <c r="P124" s="130">
        <f t="shared" ref="P124:P139" si="1">O124*H124</f>
        <v>1.992</v>
      </c>
      <c r="Q124" s="130">
        <v>0</v>
      </c>
      <c r="R124" s="130">
        <f t="shared" ref="R124:R139" si="2">Q124*H124</f>
        <v>0</v>
      </c>
      <c r="S124" s="130">
        <v>0</v>
      </c>
      <c r="T124" s="131">
        <f t="shared" ref="T124:T139" si="3">S124*H124</f>
        <v>0</v>
      </c>
      <c r="AR124" s="132" t="s">
        <v>107</v>
      </c>
      <c r="AT124" s="132" t="s">
        <v>102</v>
      </c>
      <c r="AU124" s="132" t="s">
        <v>108</v>
      </c>
      <c r="AY124" s="13" t="s">
        <v>100</v>
      </c>
      <c r="BE124" s="133">
        <f t="shared" ref="BE124:BE139" si="4">IF(N124="základná",J124,0)</f>
        <v>0</v>
      </c>
      <c r="BF124" s="133">
        <f t="shared" ref="BF124:BF139" si="5">IF(N124="znížená",J124,0)</f>
        <v>0</v>
      </c>
      <c r="BG124" s="133">
        <f t="shared" ref="BG124:BG139" si="6">IF(N124="zákl. prenesená",J124,0)</f>
        <v>0</v>
      </c>
      <c r="BH124" s="133">
        <f t="shared" ref="BH124:BH139" si="7">IF(N124="zníž. prenesená",J124,0)</f>
        <v>0</v>
      </c>
      <c r="BI124" s="133">
        <f t="shared" ref="BI124:BI139" si="8">IF(N124="nulová",J124,0)</f>
        <v>0</v>
      </c>
      <c r="BJ124" s="13" t="s">
        <v>108</v>
      </c>
      <c r="BK124" s="133">
        <f t="shared" ref="BK124:BK139" si="9">ROUND(I124*H124,2)</f>
        <v>0</v>
      </c>
      <c r="BL124" s="13" t="s">
        <v>107</v>
      </c>
      <c r="BM124" s="132" t="s">
        <v>109</v>
      </c>
    </row>
    <row r="125" spans="2:65" s="1" customFormat="1" ht="16.5" customHeight="1">
      <c r="B125" s="121"/>
      <c r="C125" s="122">
        <v>2</v>
      </c>
      <c r="D125" s="122" t="s">
        <v>102</v>
      </c>
      <c r="E125" s="123" t="s">
        <v>110</v>
      </c>
      <c r="F125" s="124" t="s">
        <v>111</v>
      </c>
      <c r="G125" s="125" t="s">
        <v>105</v>
      </c>
      <c r="H125" s="126">
        <v>93</v>
      </c>
      <c r="I125" s="152"/>
      <c r="J125" s="127">
        <f t="shared" si="0"/>
        <v>0</v>
      </c>
      <c r="K125" s="124" t="s">
        <v>106</v>
      </c>
      <c r="L125" s="24"/>
      <c r="M125" s="128" t="s">
        <v>1</v>
      </c>
      <c r="N125" s="129" t="s">
        <v>32</v>
      </c>
      <c r="O125" s="130">
        <v>3.1E-2</v>
      </c>
      <c r="P125" s="130">
        <f t="shared" si="1"/>
        <v>2.883</v>
      </c>
      <c r="Q125" s="130">
        <v>0</v>
      </c>
      <c r="R125" s="130">
        <f t="shared" si="2"/>
        <v>0</v>
      </c>
      <c r="S125" s="130">
        <v>0</v>
      </c>
      <c r="T125" s="131">
        <f t="shared" si="3"/>
        <v>0</v>
      </c>
      <c r="AR125" s="132" t="s">
        <v>107</v>
      </c>
      <c r="AT125" s="132" t="s">
        <v>102</v>
      </c>
      <c r="AU125" s="132" t="s">
        <v>108</v>
      </c>
      <c r="AY125" s="13" t="s">
        <v>100</v>
      </c>
      <c r="BE125" s="133">
        <f t="shared" si="4"/>
        <v>0</v>
      </c>
      <c r="BF125" s="133">
        <f t="shared" si="5"/>
        <v>0</v>
      </c>
      <c r="BG125" s="133">
        <f t="shared" si="6"/>
        <v>0</v>
      </c>
      <c r="BH125" s="133">
        <f t="shared" si="7"/>
        <v>0</v>
      </c>
      <c r="BI125" s="133">
        <f t="shared" si="8"/>
        <v>0</v>
      </c>
      <c r="BJ125" s="13" t="s">
        <v>108</v>
      </c>
      <c r="BK125" s="133">
        <f t="shared" si="9"/>
        <v>0</v>
      </c>
      <c r="BL125" s="13" t="s">
        <v>107</v>
      </c>
      <c r="BM125" s="132" t="s">
        <v>112</v>
      </c>
    </row>
    <row r="126" spans="2:65" s="1" customFormat="1" ht="24" customHeight="1">
      <c r="B126" s="121"/>
      <c r="C126" s="122">
        <v>3</v>
      </c>
      <c r="D126" s="122" t="s">
        <v>102</v>
      </c>
      <c r="E126" s="123" t="s">
        <v>113</v>
      </c>
      <c r="F126" s="124" t="s">
        <v>114</v>
      </c>
      <c r="G126" s="125" t="s">
        <v>105</v>
      </c>
      <c r="H126" s="126">
        <v>101</v>
      </c>
      <c r="I126" s="152"/>
      <c r="J126" s="127">
        <f t="shared" si="0"/>
        <v>0</v>
      </c>
      <c r="K126" s="124" t="s">
        <v>106</v>
      </c>
      <c r="L126" s="24"/>
      <c r="M126" s="128" t="s">
        <v>1</v>
      </c>
      <c r="N126" s="129" t="s">
        <v>32</v>
      </c>
      <c r="O126" s="130">
        <v>0.20533999999999999</v>
      </c>
      <c r="P126" s="130">
        <f t="shared" si="1"/>
        <v>20.739339999999999</v>
      </c>
      <c r="Q126" s="130">
        <v>0</v>
      </c>
      <c r="R126" s="130">
        <f t="shared" si="2"/>
        <v>0</v>
      </c>
      <c r="S126" s="130">
        <v>0</v>
      </c>
      <c r="T126" s="131">
        <f t="shared" si="3"/>
        <v>0</v>
      </c>
      <c r="AR126" s="132" t="s">
        <v>107</v>
      </c>
      <c r="AT126" s="132" t="s">
        <v>102</v>
      </c>
      <c r="AU126" s="132" t="s">
        <v>108</v>
      </c>
      <c r="AY126" s="13" t="s">
        <v>100</v>
      </c>
      <c r="BE126" s="133">
        <f t="shared" si="4"/>
        <v>0</v>
      </c>
      <c r="BF126" s="133">
        <f t="shared" si="5"/>
        <v>0</v>
      </c>
      <c r="BG126" s="133">
        <f t="shared" si="6"/>
        <v>0</v>
      </c>
      <c r="BH126" s="133">
        <f t="shared" si="7"/>
        <v>0</v>
      </c>
      <c r="BI126" s="133">
        <f t="shared" si="8"/>
        <v>0</v>
      </c>
      <c r="BJ126" s="13" t="s">
        <v>108</v>
      </c>
      <c r="BK126" s="133">
        <f t="shared" si="9"/>
        <v>0</v>
      </c>
      <c r="BL126" s="13" t="s">
        <v>107</v>
      </c>
      <c r="BM126" s="132" t="s">
        <v>115</v>
      </c>
    </row>
    <row r="127" spans="2:65" s="1" customFormat="1" ht="24" customHeight="1">
      <c r="B127" s="121"/>
      <c r="C127" s="122">
        <v>4</v>
      </c>
      <c r="D127" s="122" t="s">
        <v>102</v>
      </c>
      <c r="E127" s="123" t="s">
        <v>116</v>
      </c>
      <c r="F127" s="124" t="s">
        <v>117</v>
      </c>
      <c r="G127" s="125" t="s">
        <v>105</v>
      </c>
      <c r="H127" s="126">
        <v>7.5</v>
      </c>
      <c r="I127" s="152"/>
      <c r="J127" s="127">
        <f t="shared" si="0"/>
        <v>0</v>
      </c>
      <c r="K127" s="124" t="s">
        <v>106</v>
      </c>
      <c r="L127" s="24"/>
      <c r="M127" s="128" t="s">
        <v>1</v>
      </c>
      <c r="N127" s="129" t="s">
        <v>32</v>
      </c>
      <c r="O127" s="130">
        <v>1.5089999999999999</v>
      </c>
      <c r="P127" s="130">
        <f t="shared" si="1"/>
        <v>11.317499999999999</v>
      </c>
      <c r="Q127" s="130">
        <v>0</v>
      </c>
      <c r="R127" s="130">
        <f t="shared" si="2"/>
        <v>0</v>
      </c>
      <c r="S127" s="130">
        <v>0</v>
      </c>
      <c r="T127" s="131">
        <f t="shared" si="3"/>
        <v>0</v>
      </c>
      <c r="AR127" s="132" t="s">
        <v>107</v>
      </c>
      <c r="AT127" s="132" t="s">
        <v>102</v>
      </c>
      <c r="AU127" s="132" t="s">
        <v>108</v>
      </c>
      <c r="AY127" s="13" t="s">
        <v>100</v>
      </c>
      <c r="BE127" s="133">
        <f t="shared" si="4"/>
        <v>0</v>
      </c>
      <c r="BF127" s="133">
        <f t="shared" si="5"/>
        <v>0</v>
      </c>
      <c r="BG127" s="133">
        <f t="shared" si="6"/>
        <v>0</v>
      </c>
      <c r="BH127" s="133">
        <f t="shared" si="7"/>
        <v>0</v>
      </c>
      <c r="BI127" s="133">
        <f t="shared" si="8"/>
        <v>0</v>
      </c>
      <c r="BJ127" s="13" t="s">
        <v>108</v>
      </c>
      <c r="BK127" s="133">
        <f t="shared" si="9"/>
        <v>0</v>
      </c>
      <c r="BL127" s="13" t="s">
        <v>107</v>
      </c>
      <c r="BM127" s="132" t="s">
        <v>118</v>
      </c>
    </row>
    <row r="128" spans="2:65" s="1" customFormat="1" ht="24" customHeight="1">
      <c r="B128" s="121"/>
      <c r="C128" s="122">
        <v>5</v>
      </c>
      <c r="D128" s="122" t="s">
        <v>102</v>
      </c>
      <c r="E128" s="123" t="s">
        <v>119</v>
      </c>
      <c r="F128" s="124" t="s">
        <v>120</v>
      </c>
      <c r="G128" s="125" t="s">
        <v>105</v>
      </c>
      <c r="H128" s="126">
        <v>101</v>
      </c>
      <c r="I128" s="152"/>
      <c r="J128" s="127">
        <f t="shared" si="0"/>
        <v>0</v>
      </c>
      <c r="K128" s="124" t="s">
        <v>106</v>
      </c>
      <c r="L128" s="24"/>
      <c r="M128" s="128" t="s">
        <v>1</v>
      </c>
      <c r="N128" s="129" t="s">
        <v>32</v>
      </c>
      <c r="O128" s="130">
        <v>2.69E-2</v>
      </c>
      <c r="P128" s="130">
        <f t="shared" si="1"/>
        <v>2.7168999999999999</v>
      </c>
      <c r="Q128" s="130">
        <v>0</v>
      </c>
      <c r="R128" s="130">
        <f t="shared" si="2"/>
        <v>0</v>
      </c>
      <c r="S128" s="130">
        <v>0</v>
      </c>
      <c r="T128" s="131">
        <f t="shared" si="3"/>
        <v>0</v>
      </c>
      <c r="AR128" s="132" t="s">
        <v>107</v>
      </c>
      <c r="AT128" s="132" t="s">
        <v>102</v>
      </c>
      <c r="AU128" s="132" t="s">
        <v>108</v>
      </c>
      <c r="AY128" s="13" t="s">
        <v>100</v>
      </c>
      <c r="BE128" s="133">
        <f t="shared" si="4"/>
        <v>0</v>
      </c>
      <c r="BF128" s="133">
        <f t="shared" si="5"/>
        <v>0</v>
      </c>
      <c r="BG128" s="133">
        <f t="shared" si="6"/>
        <v>0</v>
      </c>
      <c r="BH128" s="133">
        <f t="shared" si="7"/>
        <v>0</v>
      </c>
      <c r="BI128" s="133">
        <f t="shared" si="8"/>
        <v>0</v>
      </c>
      <c r="BJ128" s="13" t="s">
        <v>108</v>
      </c>
      <c r="BK128" s="133">
        <f t="shared" si="9"/>
        <v>0</v>
      </c>
      <c r="BL128" s="13" t="s">
        <v>107</v>
      </c>
      <c r="BM128" s="132" t="s">
        <v>121</v>
      </c>
    </row>
    <row r="129" spans="2:65" s="1" customFormat="1" ht="36" customHeight="1">
      <c r="B129" s="121"/>
      <c r="C129" s="122">
        <v>6</v>
      </c>
      <c r="D129" s="122" t="s">
        <v>102</v>
      </c>
      <c r="E129" s="123" t="s">
        <v>122</v>
      </c>
      <c r="F129" s="124" t="s">
        <v>123</v>
      </c>
      <c r="G129" s="125" t="s">
        <v>105</v>
      </c>
      <c r="H129" s="126">
        <v>99</v>
      </c>
      <c r="I129" s="152"/>
      <c r="J129" s="127">
        <f t="shared" si="0"/>
        <v>0</v>
      </c>
      <c r="K129" s="124" t="s">
        <v>106</v>
      </c>
      <c r="L129" s="24"/>
      <c r="M129" s="128" t="s">
        <v>1</v>
      </c>
      <c r="N129" s="129" t="s">
        <v>32</v>
      </c>
      <c r="O129" s="130">
        <v>3.1579999999999997E-2</v>
      </c>
      <c r="P129" s="130">
        <f t="shared" si="1"/>
        <v>3.1264199999999995</v>
      </c>
      <c r="Q129" s="130">
        <v>0</v>
      </c>
      <c r="R129" s="130">
        <f t="shared" si="2"/>
        <v>0</v>
      </c>
      <c r="S129" s="130">
        <v>0</v>
      </c>
      <c r="T129" s="131">
        <f t="shared" si="3"/>
        <v>0</v>
      </c>
      <c r="AR129" s="132" t="s">
        <v>107</v>
      </c>
      <c r="AT129" s="132" t="s">
        <v>102</v>
      </c>
      <c r="AU129" s="132" t="s">
        <v>108</v>
      </c>
      <c r="AY129" s="13" t="s">
        <v>100</v>
      </c>
      <c r="BE129" s="133">
        <f t="shared" si="4"/>
        <v>0</v>
      </c>
      <c r="BF129" s="133">
        <f t="shared" si="5"/>
        <v>0</v>
      </c>
      <c r="BG129" s="133">
        <f t="shared" si="6"/>
        <v>0</v>
      </c>
      <c r="BH129" s="133">
        <f t="shared" si="7"/>
        <v>0</v>
      </c>
      <c r="BI129" s="133">
        <f t="shared" si="8"/>
        <v>0</v>
      </c>
      <c r="BJ129" s="13" t="s">
        <v>108</v>
      </c>
      <c r="BK129" s="133">
        <f t="shared" si="9"/>
        <v>0</v>
      </c>
      <c r="BL129" s="13" t="s">
        <v>107</v>
      </c>
      <c r="BM129" s="132" t="s">
        <v>124</v>
      </c>
    </row>
    <row r="130" spans="2:65" s="1" customFormat="1" ht="16.5" customHeight="1">
      <c r="B130" s="121"/>
      <c r="C130" s="122">
        <v>7</v>
      </c>
      <c r="D130" s="122" t="s">
        <v>102</v>
      </c>
      <c r="E130" s="123" t="s">
        <v>125</v>
      </c>
      <c r="F130" s="124" t="s">
        <v>126</v>
      </c>
      <c r="G130" s="125" t="s">
        <v>105</v>
      </c>
      <c r="H130" s="126">
        <v>72</v>
      </c>
      <c r="I130" s="152"/>
      <c r="J130" s="127">
        <f t="shared" si="0"/>
        <v>0</v>
      </c>
      <c r="K130" s="124" t="s">
        <v>106</v>
      </c>
      <c r="L130" s="24"/>
      <c r="M130" s="128" t="s">
        <v>1</v>
      </c>
      <c r="N130" s="129" t="s">
        <v>32</v>
      </c>
      <c r="O130" s="130">
        <v>2.2499999999999999E-2</v>
      </c>
      <c r="P130" s="130">
        <f t="shared" si="1"/>
        <v>1.6199999999999999</v>
      </c>
      <c r="Q130" s="130">
        <v>0</v>
      </c>
      <c r="R130" s="130">
        <f t="shared" si="2"/>
        <v>0</v>
      </c>
      <c r="S130" s="130">
        <v>0</v>
      </c>
      <c r="T130" s="131">
        <f t="shared" si="3"/>
        <v>0</v>
      </c>
      <c r="AR130" s="132" t="s">
        <v>107</v>
      </c>
      <c r="AT130" s="132" t="s">
        <v>102</v>
      </c>
      <c r="AU130" s="132" t="s">
        <v>108</v>
      </c>
      <c r="AY130" s="13" t="s">
        <v>100</v>
      </c>
      <c r="BE130" s="133">
        <f t="shared" si="4"/>
        <v>0</v>
      </c>
      <c r="BF130" s="133">
        <f t="shared" si="5"/>
        <v>0</v>
      </c>
      <c r="BG130" s="133">
        <f t="shared" si="6"/>
        <v>0</v>
      </c>
      <c r="BH130" s="133">
        <f t="shared" si="7"/>
        <v>0</v>
      </c>
      <c r="BI130" s="133">
        <f t="shared" si="8"/>
        <v>0</v>
      </c>
      <c r="BJ130" s="13" t="s">
        <v>108</v>
      </c>
      <c r="BK130" s="133">
        <f t="shared" si="9"/>
        <v>0</v>
      </c>
      <c r="BL130" s="13" t="s">
        <v>107</v>
      </c>
      <c r="BM130" s="132" t="s">
        <v>127</v>
      </c>
    </row>
    <row r="131" spans="2:65" s="1" customFormat="1" ht="16.5" customHeight="1">
      <c r="B131" s="121"/>
      <c r="C131" s="122">
        <v>8</v>
      </c>
      <c r="D131" s="122" t="s">
        <v>102</v>
      </c>
      <c r="E131" s="123" t="s">
        <v>128</v>
      </c>
      <c r="F131" s="124" t="s">
        <v>126</v>
      </c>
      <c r="G131" s="125" t="s">
        <v>105</v>
      </c>
      <c r="H131" s="126">
        <v>167</v>
      </c>
      <c r="I131" s="152"/>
      <c r="J131" s="127">
        <f t="shared" si="0"/>
        <v>0</v>
      </c>
      <c r="K131" s="124" t="s">
        <v>1</v>
      </c>
      <c r="L131" s="24"/>
      <c r="M131" s="128" t="s">
        <v>1</v>
      </c>
      <c r="N131" s="129" t="s">
        <v>32</v>
      </c>
      <c r="O131" s="130">
        <v>2.69E-2</v>
      </c>
      <c r="P131" s="130">
        <f t="shared" si="1"/>
        <v>4.4923000000000002</v>
      </c>
      <c r="Q131" s="130">
        <v>0</v>
      </c>
      <c r="R131" s="130">
        <f t="shared" si="2"/>
        <v>0</v>
      </c>
      <c r="S131" s="130">
        <v>0</v>
      </c>
      <c r="T131" s="131">
        <f t="shared" si="3"/>
        <v>0</v>
      </c>
      <c r="AR131" s="132" t="s">
        <v>107</v>
      </c>
      <c r="AT131" s="132" t="s">
        <v>102</v>
      </c>
      <c r="AU131" s="132" t="s">
        <v>108</v>
      </c>
      <c r="AY131" s="13" t="s">
        <v>100</v>
      </c>
      <c r="BE131" s="133">
        <f t="shared" si="4"/>
        <v>0</v>
      </c>
      <c r="BF131" s="133">
        <f t="shared" si="5"/>
        <v>0</v>
      </c>
      <c r="BG131" s="133">
        <f t="shared" si="6"/>
        <v>0</v>
      </c>
      <c r="BH131" s="133">
        <f t="shared" si="7"/>
        <v>0</v>
      </c>
      <c r="BI131" s="133">
        <f t="shared" si="8"/>
        <v>0</v>
      </c>
      <c r="BJ131" s="13" t="s">
        <v>108</v>
      </c>
      <c r="BK131" s="133">
        <f t="shared" si="9"/>
        <v>0</v>
      </c>
      <c r="BL131" s="13" t="s">
        <v>107</v>
      </c>
      <c r="BM131" s="132" t="s">
        <v>129</v>
      </c>
    </row>
    <row r="132" spans="2:65" s="1" customFormat="1" ht="24" customHeight="1">
      <c r="B132" s="121"/>
      <c r="C132" s="122">
        <v>9</v>
      </c>
      <c r="D132" s="122" t="s">
        <v>102</v>
      </c>
      <c r="E132" s="123" t="s">
        <v>130</v>
      </c>
      <c r="F132" s="124" t="s">
        <v>131</v>
      </c>
      <c r="G132" s="125" t="s">
        <v>105</v>
      </c>
      <c r="H132" s="126">
        <v>94</v>
      </c>
      <c r="I132" s="152"/>
      <c r="J132" s="127">
        <f t="shared" si="0"/>
        <v>0</v>
      </c>
      <c r="K132" s="124" t="s">
        <v>106</v>
      </c>
      <c r="L132" s="24"/>
      <c r="M132" s="128" t="s">
        <v>1</v>
      </c>
      <c r="N132" s="129" t="s">
        <v>32</v>
      </c>
      <c r="O132" s="130">
        <v>7.0999999999999994E-2</v>
      </c>
      <c r="P132" s="130">
        <f t="shared" si="1"/>
        <v>6.6739999999999995</v>
      </c>
      <c r="Q132" s="130">
        <v>0</v>
      </c>
      <c r="R132" s="130">
        <f t="shared" si="2"/>
        <v>0</v>
      </c>
      <c r="S132" s="130">
        <v>0</v>
      </c>
      <c r="T132" s="131">
        <f t="shared" si="3"/>
        <v>0</v>
      </c>
      <c r="AR132" s="132" t="s">
        <v>107</v>
      </c>
      <c r="AT132" s="132" t="s">
        <v>102</v>
      </c>
      <c r="AU132" s="132" t="s">
        <v>108</v>
      </c>
      <c r="AY132" s="13" t="s">
        <v>100</v>
      </c>
      <c r="BE132" s="133">
        <f t="shared" si="4"/>
        <v>0</v>
      </c>
      <c r="BF132" s="133">
        <f t="shared" si="5"/>
        <v>0</v>
      </c>
      <c r="BG132" s="133">
        <f t="shared" si="6"/>
        <v>0</v>
      </c>
      <c r="BH132" s="133">
        <f t="shared" si="7"/>
        <v>0</v>
      </c>
      <c r="BI132" s="133">
        <f t="shared" si="8"/>
        <v>0</v>
      </c>
      <c r="BJ132" s="13" t="s">
        <v>108</v>
      </c>
      <c r="BK132" s="133">
        <f t="shared" si="9"/>
        <v>0</v>
      </c>
      <c r="BL132" s="13" t="s">
        <v>107</v>
      </c>
      <c r="BM132" s="132" t="s">
        <v>132</v>
      </c>
    </row>
    <row r="133" spans="2:65" s="1" customFormat="1" ht="24" customHeight="1">
      <c r="B133" s="121"/>
      <c r="C133" s="122">
        <v>10</v>
      </c>
      <c r="D133" s="122" t="s">
        <v>102</v>
      </c>
      <c r="E133" s="123" t="s">
        <v>133</v>
      </c>
      <c r="F133" s="124" t="s">
        <v>134</v>
      </c>
      <c r="G133" s="125" t="s">
        <v>105</v>
      </c>
      <c r="H133" s="126">
        <v>96</v>
      </c>
      <c r="I133" s="152"/>
      <c r="J133" s="127">
        <f t="shared" si="0"/>
        <v>0</v>
      </c>
      <c r="K133" s="124" t="s">
        <v>1</v>
      </c>
      <c r="L133" s="24"/>
      <c r="M133" s="128" t="s">
        <v>1</v>
      </c>
      <c r="N133" s="129" t="s">
        <v>32</v>
      </c>
      <c r="O133" s="130">
        <v>7.0999999999999994E-2</v>
      </c>
      <c r="P133" s="130">
        <f t="shared" si="1"/>
        <v>6.8159999999999989</v>
      </c>
      <c r="Q133" s="130">
        <v>0</v>
      </c>
      <c r="R133" s="130">
        <f t="shared" si="2"/>
        <v>0</v>
      </c>
      <c r="S133" s="130">
        <v>0</v>
      </c>
      <c r="T133" s="131">
        <f t="shared" si="3"/>
        <v>0</v>
      </c>
      <c r="AR133" s="132" t="s">
        <v>107</v>
      </c>
      <c r="AT133" s="132" t="s">
        <v>102</v>
      </c>
      <c r="AU133" s="132" t="s">
        <v>108</v>
      </c>
      <c r="AY133" s="13" t="s">
        <v>100</v>
      </c>
      <c r="BE133" s="133">
        <f t="shared" si="4"/>
        <v>0</v>
      </c>
      <c r="BF133" s="133">
        <f t="shared" si="5"/>
        <v>0</v>
      </c>
      <c r="BG133" s="133">
        <f t="shared" si="6"/>
        <v>0</v>
      </c>
      <c r="BH133" s="133">
        <f t="shared" si="7"/>
        <v>0</v>
      </c>
      <c r="BI133" s="133">
        <f t="shared" si="8"/>
        <v>0</v>
      </c>
      <c r="BJ133" s="13" t="s">
        <v>108</v>
      </c>
      <c r="BK133" s="133">
        <f t="shared" si="9"/>
        <v>0</v>
      </c>
      <c r="BL133" s="13" t="s">
        <v>107</v>
      </c>
      <c r="BM133" s="132" t="s">
        <v>135</v>
      </c>
    </row>
    <row r="134" spans="2:65" s="1" customFormat="1" ht="24" customHeight="1">
      <c r="B134" s="121"/>
      <c r="C134" s="122">
        <v>11</v>
      </c>
      <c r="D134" s="122" t="s">
        <v>102</v>
      </c>
      <c r="E134" s="123" t="s">
        <v>136</v>
      </c>
      <c r="F134" s="124" t="s">
        <v>137</v>
      </c>
      <c r="G134" s="125" t="s">
        <v>105</v>
      </c>
      <c r="H134" s="126">
        <v>7.5</v>
      </c>
      <c r="I134" s="152"/>
      <c r="J134" s="127">
        <f t="shared" si="0"/>
        <v>0</v>
      </c>
      <c r="K134" s="124" t="s">
        <v>1</v>
      </c>
      <c r="L134" s="24"/>
      <c r="M134" s="128" t="s">
        <v>1</v>
      </c>
      <c r="N134" s="129" t="s">
        <v>32</v>
      </c>
      <c r="O134" s="130">
        <v>7.0999999999999994E-2</v>
      </c>
      <c r="P134" s="130">
        <f t="shared" si="1"/>
        <v>0.53249999999999997</v>
      </c>
      <c r="Q134" s="130">
        <v>0</v>
      </c>
      <c r="R134" s="130">
        <f t="shared" si="2"/>
        <v>0</v>
      </c>
      <c r="S134" s="130">
        <v>0</v>
      </c>
      <c r="T134" s="131">
        <f t="shared" si="3"/>
        <v>0</v>
      </c>
      <c r="AR134" s="132" t="s">
        <v>107</v>
      </c>
      <c r="AT134" s="132" t="s">
        <v>102</v>
      </c>
      <c r="AU134" s="132" t="s">
        <v>108</v>
      </c>
      <c r="AY134" s="13" t="s">
        <v>100</v>
      </c>
      <c r="BE134" s="133">
        <f t="shared" si="4"/>
        <v>0</v>
      </c>
      <c r="BF134" s="133">
        <f t="shared" si="5"/>
        <v>0</v>
      </c>
      <c r="BG134" s="133">
        <f t="shared" si="6"/>
        <v>0</v>
      </c>
      <c r="BH134" s="133">
        <f t="shared" si="7"/>
        <v>0</v>
      </c>
      <c r="BI134" s="133">
        <f t="shared" si="8"/>
        <v>0</v>
      </c>
      <c r="BJ134" s="13" t="s">
        <v>108</v>
      </c>
      <c r="BK134" s="133">
        <f t="shared" si="9"/>
        <v>0</v>
      </c>
      <c r="BL134" s="13" t="s">
        <v>107</v>
      </c>
      <c r="BM134" s="132" t="s">
        <v>138</v>
      </c>
    </row>
    <row r="135" spans="2:65" s="1" customFormat="1" ht="36" customHeight="1">
      <c r="B135" s="121"/>
      <c r="C135" s="122">
        <v>12</v>
      </c>
      <c r="D135" s="122" t="s">
        <v>102</v>
      </c>
      <c r="E135" s="123" t="s">
        <v>139</v>
      </c>
      <c r="F135" s="124" t="s">
        <v>140</v>
      </c>
      <c r="G135" s="125" t="s">
        <v>105</v>
      </c>
      <c r="H135" s="126">
        <v>194</v>
      </c>
      <c r="I135" s="152"/>
      <c r="J135" s="127">
        <f t="shared" si="0"/>
        <v>0</v>
      </c>
      <c r="K135" s="124" t="s">
        <v>106</v>
      </c>
      <c r="L135" s="24"/>
      <c r="M135" s="128" t="s">
        <v>1</v>
      </c>
      <c r="N135" s="129" t="s">
        <v>32</v>
      </c>
      <c r="O135" s="130">
        <v>5.5E-2</v>
      </c>
      <c r="P135" s="130">
        <f t="shared" si="1"/>
        <v>10.67</v>
      </c>
      <c r="Q135" s="130">
        <v>0</v>
      </c>
      <c r="R135" s="130">
        <f t="shared" si="2"/>
        <v>0</v>
      </c>
      <c r="S135" s="130">
        <v>0</v>
      </c>
      <c r="T135" s="131">
        <f t="shared" si="3"/>
        <v>0</v>
      </c>
      <c r="AR135" s="132" t="s">
        <v>107</v>
      </c>
      <c r="AT135" s="132" t="s">
        <v>102</v>
      </c>
      <c r="AU135" s="132" t="s">
        <v>108</v>
      </c>
      <c r="AY135" s="13" t="s">
        <v>100</v>
      </c>
      <c r="BE135" s="133">
        <f t="shared" si="4"/>
        <v>0</v>
      </c>
      <c r="BF135" s="133">
        <f t="shared" si="5"/>
        <v>0</v>
      </c>
      <c r="BG135" s="133">
        <f t="shared" si="6"/>
        <v>0</v>
      </c>
      <c r="BH135" s="133">
        <f t="shared" si="7"/>
        <v>0</v>
      </c>
      <c r="BI135" s="133">
        <f t="shared" si="8"/>
        <v>0</v>
      </c>
      <c r="BJ135" s="13" t="s">
        <v>108</v>
      </c>
      <c r="BK135" s="133">
        <f t="shared" si="9"/>
        <v>0</v>
      </c>
      <c r="BL135" s="13" t="s">
        <v>107</v>
      </c>
      <c r="BM135" s="132" t="s">
        <v>141</v>
      </c>
    </row>
    <row r="136" spans="2:65" s="1" customFormat="1" ht="16.5" customHeight="1">
      <c r="B136" s="121"/>
      <c r="C136" s="122">
        <v>13</v>
      </c>
      <c r="D136" s="122" t="s">
        <v>102</v>
      </c>
      <c r="E136" s="123" t="s">
        <v>142</v>
      </c>
      <c r="F136" s="124" t="s">
        <v>143</v>
      </c>
      <c r="G136" s="125" t="s">
        <v>105</v>
      </c>
      <c r="H136" s="126">
        <v>7.5</v>
      </c>
      <c r="I136" s="152"/>
      <c r="J136" s="127">
        <f t="shared" si="0"/>
        <v>0</v>
      </c>
      <c r="K136" s="124" t="s">
        <v>106</v>
      </c>
      <c r="L136" s="24"/>
      <c r="M136" s="128" t="s">
        <v>1</v>
      </c>
      <c r="N136" s="129" t="s">
        <v>32</v>
      </c>
      <c r="O136" s="130">
        <v>8.9999999999999993E-3</v>
      </c>
      <c r="P136" s="130">
        <f t="shared" si="1"/>
        <v>6.7499999999999991E-2</v>
      </c>
      <c r="Q136" s="130">
        <v>0</v>
      </c>
      <c r="R136" s="130">
        <f t="shared" si="2"/>
        <v>0</v>
      </c>
      <c r="S136" s="130">
        <v>0</v>
      </c>
      <c r="T136" s="131">
        <f t="shared" si="3"/>
        <v>0</v>
      </c>
      <c r="AR136" s="132" t="s">
        <v>107</v>
      </c>
      <c r="AT136" s="132" t="s">
        <v>102</v>
      </c>
      <c r="AU136" s="132" t="s">
        <v>108</v>
      </c>
      <c r="AY136" s="13" t="s">
        <v>100</v>
      </c>
      <c r="BE136" s="133">
        <f t="shared" si="4"/>
        <v>0</v>
      </c>
      <c r="BF136" s="133">
        <f t="shared" si="5"/>
        <v>0</v>
      </c>
      <c r="BG136" s="133">
        <f t="shared" si="6"/>
        <v>0</v>
      </c>
      <c r="BH136" s="133">
        <f t="shared" si="7"/>
        <v>0</v>
      </c>
      <c r="BI136" s="133">
        <f t="shared" si="8"/>
        <v>0</v>
      </c>
      <c r="BJ136" s="13" t="s">
        <v>108</v>
      </c>
      <c r="BK136" s="133">
        <f t="shared" si="9"/>
        <v>0</v>
      </c>
      <c r="BL136" s="13" t="s">
        <v>107</v>
      </c>
      <c r="BM136" s="132" t="s">
        <v>144</v>
      </c>
    </row>
    <row r="137" spans="2:65" s="1" customFormat="1" ht="16.5" customHeight="1">
      <c r="B137" s="121"/>
      <c r="C137" s="122">
        <v>14</v>
      </c>
      <c r="D137" s="122" t="s">
        <v>102</v>
      </c>
      <c r="E137" s="123" t="s">
        <v>145</v>
      </c>
      <c r="F137" s="124" t="s">
        <v>146</v>
      </c>
      <c r="G137" s="125" t="s">
        <v>147</v>
      </c>
      <c r="H137" s="126">
        <v>538</v>
      </c>
      <c r="I137" s="152"/>
      <c r="J137" s="127">
        <f t="shared" si="0"/>
        <v>0</v>
      </c>
      <c r="K137" s="124" t="s">
        <v>106</v>
      </c>
      <c r="L137" s="24"/>
      <c r="M137" s="128" t="s">
        <v>1</v>
      </c>
      <c r="N137" s="129" t="s">
        <v>32</v>
      </c>
      <c r="O137" s="130">
        <v>1.7000000000000001E-2</v>
      </c>
      <c r="P137" s="130">
        <f t="shared" si="1"/>
        <v>9.1460000000000008</v>
      </c>
      <c r="Q137" s="130">
        <v>0</v>
      </c>
      <c r="R137" s="130">
        <f t="shared" si="2"/>
        <v>0</v>
      </c>
      <c r="S137" s="130">
        <v>0</v>
      </c>
      <c r="T137" s="131">
        <f t="shared" si="3"/>
        <v>0</v>
      </c>
      <c r="AR137" s="132" t="s">
        <v>107</v>
      </c>
      <c r="AT137" s="132" t="s">
        <v>102</v>
      </c>
      <c r="AU137" s="132" t="s">
        <v>108</v>
      </c>
      <c r="AY137" s="13" t="s">
        <v>100</v>
      </c>
      <c r="BE137" s="133">
        <f t="shared" si="4"/>
        <v>0</v>
      </c>
      <c r="BF137" s="133">
        <f t="shared" si="5"/>
        <v>0</v>
      </c>
      <c r="BG137" s="133">
        <f t="shared" si="6"/>
        <v>0</v>
      </c>
      <c r="BH137" s="133">
        <f t="shared" si="7"/>
        <v>0</v>
      </c>
      <c r="BI137" s="133">
        <f t="shared" si="8"/>
        <v>0</v>
      </c>
      <c r="BJ137" s="13" t="s">
        <v>108</v>
      </c>
      <c r="BK137" s="133">
        <f t="shared" si="9"/>
        <v>0</v>
      </c>
      <c r="BL137" s="13" t="s">
        <v>107</v>
      </c>
      <c r="BM137" s="132" t="s">
        <v>148</v>
      </c>
    </row>
    <row r="138" spans="2:65" s="1" customFormat="1" ht="24" customHeight="1">
      <c r="B138" s="121"/>
      <c r="C138" s="122">
        <v>15</v>
      </c>
      <c r="D138" s="122" t="s">
        <v>102</v>
      </c>
      <c r="E138" s="123" t="s">
        <v>149</v>
      </c>
      <c r="F138" s="124" t="s">
        <v>150</v>
      </c>
      <c r="G138" s="125" t="s">
        <v>147</v>
      </c>
      <c r="H138" s="126">
        <v>705</v>
      </c>
      <c r="I138" s="152"/>
      <c r="J138" s="127">
        <f t="shared" si="0"/>
        <v>0</v>
      </c>
      <c r="K138" s="124" t="s">
        <v>106</v>
      </c>
      <c r="L138" s="24"/>
      <c r="M138" s="128" t="s">
        <v>1</v>
      </c>
      <c r="N138" s="129" t="s">
        <v>32</v>
      </c>
      <c r="O138" s="130">
        <v>0.128</v>
      </c>
      <c r="P138" s="130">
        <f t="shared" si="1"/>
        <v>90.24</v>
      </c>
      <c r="Q138" s="130">
        <v>0</v>
      </c>
      <c r="R138" s="130">
        <f t="shared" si="2"/>
        <v>0</v>
      </c>
      <c r="S138" s="130">
        <v>0</v>
      </c>
      <c r="T138" s="131">
        <f t="shared" si="3"/>
        <v>0</v>
      </c>
      <c r="AR138" s="132" t="s">
        <v>107</v>
      </c>
      <c r="AT138" s="132" t="s">
        <v>102</v>
      </c>
      <c r="AU138" s="132" t="s">
        <v>108</v>
      </c>
      <c r="AY138" s="13" t="s">
        <v>100</v>
      </c>
      <c r="BE138" s="133">
        <f t="shared" si="4"/>
        <v>0</v>
      </c>
      <c r="BF138" s="133">
        <f t="shared" si="5"/>
        <v>0</v>
      </c>
      <c r="BG138" s="133">
        <f t="shared" si="6"/>
        <v>0</v>
      </c>
      <c r="BH138" s="133">
        <f t="shared" si="7"/>
        <v>0</v>
      </c>
      <c r="BI138" s="133">
        <f t="shared" si="8"/>
        <v>0</v>
      </c>
      <c r="BJ138" s="13" t="s">
        <v>108</v>
      </c>
      <c r="BK138" s="133">
        <f t="shared" si="9"/>
        <v>0</v>
      </c>
      <c r="BL138" s="13" t="s">
        <v>107</v>
      </c>
      <c r="BM138" s="132" t="s">
        <v>151</v>
      </c>
    </row>
    <row r="139" spans="2:65" s="1" customFormat="1" ht="16.5" customHeight="1">
      <c r="B139" s="121"/>
      <c r="C139" s="122">
        <v>16</v>
      </c>
      <c r="D139" s="122" t="s">
        <v>102</v>
      </c>
      <c r="E139" s="123" t="s">
        <v>152</v>
      </c>
      <c r="F139" s="124" t="s">
        <v>153</v>
      </c>
      <c r="G139" s="125" t="s">
        <v>147</v>
      </c>
      <c r="H139" s="126">
        <v>355</v>
      </c>
      <c r="I139" s="152"/>
      <c r="J139" s="127">
        <f t="shared" si="0"/>
        <v>0</v>
      </c>
      <c r="K139" s="124" t="s">
        <v>106</v>
      </c>
      <c r="L139" s="24"/>
      <c r="M139" s="128" t="s">
        <v>1</v>
      </c>
      <c r="N139" s="129" t="s">
        <v>32</v>
      </c>
      <c r="O139" s="130">
        <v>0.1</v>
      </c>
      <c r="P139" s="130">
        <f t="shared" si="1"/>
        <v>35.5</v>
      </c>
      <c r="Q139" s="130">
        <v>0</v>
      </c>
      <c r="R139" s="130">
        <f t="shared" si="2"/>
        <v>0</v>
      </c>
      <c r="S139" s="130">
        <v>0</v>
      </c>
      <c r="T139" s="131">
        <f t="shared" si="3"/>
        <v>0</v>
      </c>
      <c r="AR139" s="132" t="s">
        <v>107</v>
      </c>
      <c r="AT139" s="132" t="s">
        <v>102</v>
      </c>
      <c r="AU139" s="132" t="s">
        <v>108</v>
      </c>
      <c r="AY139" s="13" t="s">
        <v>100</v>
      </c>
      <c r="BE139" s="133">
        <f t="shared" si="4"/>
        <v>0</v>
      </c>
      <c r="BF139" s="133">
        <f t="shared" si="5"/>
        <v>0</v>
      </c>
      <c r="BG139" s="133">
        <f t="shared" si="6"/>
        <v>0</v>
      </c>
      <c r="BH139" s="133">
        <f t="shared" si="7"/>
        <v>0</v>
      </c>
      <c r="BI139" s="133">
        <f t="shared" si="8"/>
        <v>0</v>
      </c>
      <c r="BJ139" s="13" t="s">
        <v>108</v>
      </c>
      <c r="BK139" s="133">
        <f t="shared" si="9"/>
        <v>0</v>
      </c>
      <c r="BL139" s="13" t="s">
        <v>107</v>
      </c>
      <c r="BM139" s="132" t="s">
        <v>154</v>
      </c>
    </row>
    <row r="140" spans="2:65" s="11" customFormat="1" ht="22.9" customHeight="1">
      <c r="B140" s="109"/>
      <c r="D140" s="110" t="s">
        <v>65</v>
      </c>
      <c r="E140" s="119" t="s">
        <v>159</v>
      </c>
      <c r="F140" s="119" t="s">
        <v>160</v>
      </c>
      <c r="J140" s="120">
        <f>SUM(J141:J146)</f>
        <v>0</v>
      </c>
      <c r="L140" s="109"/>
      <c r="M140" s="113"/>
      <c r="N140" s="114"/>
      <c r="O140" s="114"/>
      <c r="P140" s="115">
        <f>SUM(P141:P146)</f>
        <v>320.05491999999998</v>
      </c>
      <c r="Q140" s="114"/>
      <c r="R140" s="115">
        <f>SUM(R141:R146)</f>
        <v>423.99968999999999</v>
      </c>
      <c r="S140" s="114"/>
      <c r="T140" s="116">
        <f>SUM(T141:T146)</f>
        <v>0</v>
      </c>
      <c r="AR140" s="110" t="s">
        <v>72</v>
      </c>
      <c r="AT140" s="117" t="s">
        <v>65</v>
      </c>
      <c r="AU140" s="117" t="s">
        <v>72</v>
      </c>
      <c r="AY140" s="110" t="s">
        <v>100</v>
      </c>
      <c r="BK140" s="118">
        <f>SUM(BK141:BK146)</f>
        <v>0</v>
      </c>
    </row>
    <row r="141" spans="2:65" s="1" customFormat="1" ht="24" customHeight="1">
      <c r="B141" s="121"/>
      <c r="C141" s="122">
        <v>17</v>
      </c>
      <c r="D141" s="122" t="s">
        <v>102</v>
      </c>
      <c r="E141" s="123" t="s">
        <v>161</v>
      </c>
      <c r="F141" s="124" t="s">
        <v>162</v>
      </c>
      <c r="G141" s="125" t="s">
        <v>147</v>
      </c>
      <c r="H141" s="126">
        <v>405</v>
      </c>
      <c r="I141" s="152"/>
      <c r="J141" s="127">
        <f t="shared" ref="J141:J146" si="10">ROUND(I141*H141,2)</f>
        <v>0</v>
      </c>
      <c r="K141" s="124" t="s">
        <v>106</v>
      </c>
      <c r="L141" s="24"/>
      <c r="M141" s="128" t="s">
        <v>1</v>
      </c>
      <c r="N141" s="129" t="s">
        <v>32</v>
      </c>
      <c r="O141" s="130">
        <v>2.112E-2</v>
      </c>
      <c r="P141" s="130">
        <f t="shared" ref="P141:P146" si="11">O141*H141</f>
        <v>8.5535999999999994</v>
      </c>
      <c r="Q141" s="130">
        <v>0.29160000000000003</v>
      </c>
      <c r="R141" s="130">
        <f t="shared" ref="R141:R146" si="12">Q141*H141</f>
        <v>118.09800000000001</v>
      </c>
      <c r="S141" s="130">
        <v>0</v>
      </c>
      <c r="T141" s="131">
        <f t="shared" ref="T141:T146" si="13">S141*H141</f>
        <v>0</v>
      </c>
      <c r="AR141" s="132" t="s">
        <v>107</v>
      </c>
      <c r="AT141" s="132" t="s">
        <v>102</v>
      </c>
      <c r="AU141" s="132" t="s">
        <v>108</v>
      </c>
      <c r="AY141" s="13" t="s">
        <v>100</v>
      </c>
      <c r="BE141" s="133">
        <f t="shared" ref="BE141:BE146" si="14">IF(N141="základná",J141,0)</f>
        <v>0</v>
      </c>
      <c r="BF141" s="133">
        <f t="shared" ref="BF141:BF146" si="15">IF(N141="znížená",J141,0)</f>
        <v>0</v>
      </c>
      <c r="BG141" s="133">
        <f t="shared" ref="BG141:BG146" si="16">IF(N141="zákl. prenesená",J141,0)</f>
        <v>0</v>
      </c>
      <c r="BH141" s="133">
        <f t="shared" ref="BH141:BH146" si="17">IF(N141="zníž. prenesená",J141,0)</f>
        <v>0</v>
      </c>
      <c r="BI141" s="133">
        <f t="shared" ref="BI141:BI146" si="18">IF(N141="nulová",J141,0)</f>
        <v>0</v>
      </c>
      <c r="BJ141" s="13" t="s">
        <v>108</v>
      </c>
      <c r="BK141" s="133">
        <f t="shared" ref="BK141:BK146" si="19">ROUND(I141*H141,2)</f>
        <v>0</v>
      </c>
      <c r="BL141" s="13" t="s">
        <v>107</v>
      </c>
      <c r="BM141" s="132" t="s">
        <v>163</v>
      </c>
    </row>
    <row r="142" spans="2:65" s="1" customFormat="1" ht="24" customHeight="1">
      <c r="B142" s="121"/>
      <c r="C142" s="122">
        <v>18</v>
      </c>
      <c r="D142" s="122" t="s">
        <v>102</v>
      </c>
      <c r="E142" s="123" t="s">
        <v>164</v>
      </c>
      <c r="F142" s="124" t="s">
        <v>165</v>
      </c>
      <c r="G142" s="125" t="s">
        <v>147</v>
      </c>
      <c r="H142" s="126">
        <v>405</v>
      </c>
      <c r="I142" s="152"/>
      <c r="J142" s="127">
        <f t="shared" si="10"/>
        <v>0</v>
      </c>
      <c r="K142" s="124" t="s">
        <v>106</v>
      </c>
      <c r="L142" s="24"/>
      <c r="M142" s="128" t="s">
        <v>1</v>
      </c>
      <c r="N142" s="129" t="s">
        <v>32</v>
      </c>
      <c r="O142" s="130">
        <v>1.9120000000000002E-2</v>
      </c>
      <c r="P142" s="130">
        <f t="shared" si="11"/>
        <v>7.7436000000000007</v>
      </c>
      <c r="Q142" s="130">
        <v>8.0030000000000004E-2</v>
      </c>
      <c r="R142" s="130">
        <f t="shared" si="12"/>
        <v>32.412150000000004</v>
      </c>
      <c r="S142" s="130">
        <v>0</v>
      </c>
      <c r="T142" s="131">
        <f t="shared" si="13"/>
        <v>0</v>
      </c>
      <c r="AR142" s="132" t="s">
        <v>107</v>
      </c>
      <c r="AT142" s="132" t="s">
        <v>102</v>
      </c>
      <c r="AU142" s="132" t="s">
        <v>108</v>
      </c>
      <c r="AY142" s="13" t="s">
        <v>100</v>
      </c>
      <c r="BE142" s="133">
        <f t="shared" si="14"/>
        <v>0</v>
      </c>
      <c r="BF142" s="133">
        <f t="shared" si="15"/>
        <v>0</v>
      </c>
      <c r="BG142" s="133">
        <f t="shared" si="16"/>
        <v>0</v>
      </c>
      <c r="BH142" s="133">
        <f t="shared" si="17"/>
        <v>0</v>
      </c>
      <c r="BI142" s="133">
        <f t="shared" si="18"/>
        <v>0</v>
      </c>
      <c r="BJ142" s="13" t="s">
        <v>108</v>
      </c>
      <c r="BK142" s="133">
        <f t="shared" si="19"/>
        <v>0</v>
      </c>
      <c r="BL142" s="13" t="s">
        <v>107</v>
      </c>
      <c r="BM142" s="132" t="s">
        <v>166</v>
      </c>
    </row>
    <row r="143" spans="2:65" s="1" customFormat="1" ht="24" customHeight="1">
      <c r="B143" s="121"/>
      <c r="C143" s="122">
        <v>19</v>
      </c>
      <c r="D143" s="122" t="s">
        <v>102</v>
      </c>
      <c r="E143" s="123" t="s">
        <v>167</v>
      </c>
      <c r="F143" s="124" t="s">
        <v>168</v>
      </c>
      <c r="G143" s="125" t="s">
        <v>147</v>
      </c>
      <c r="H143" s="126">
        <v>531</v>
      </c>
      <c r="I143" s="152"/>
      <c r="J143" s="127">
        <f t="shared" si="10"/>
        <v>0</v>
      </c>
      <c r="K143" s="124" t="s">
        <v>106</v>
      </c>
      <c r="L143" s="24"/>
      <c r="M143" s="128" t="s">
        <v>1</v>
      </c>
      <c r="N143" s="129" t="s">
        <v>32</v>
      </c>
      <c r="O143" s="130">
        <v>2.4119999999999999E-2</v>
      </c>
      <c r="P143" s="130">
        <f t="shared" si="11"/>
        <v>12.80772</v>
      </c>
      <c r="Q143" s="130">
        <v>0.27994000000000002</v>
      </c>
      <c r="R143" s="130">
        <f t="shared" si="12"/>
        <v>148.64814000000001</v>
      </c>
      <c r="S143" s="130">
        <v>0</v>
      </c>
      <c r="T143" s="131">
        <f t="shared" si="13"/>
        <v>0</v>
      </c>
      <c r="AR143" s="132" t="s">
        <v>107</v>
      </c>
      <c r="AT143" s="132" t="s">
        <v>102</v>
      </c>
      <c r="AU143" s="132" t="s">
        <v>108</v>
      </c>
      <c r="AY143" s="13" t="s">
        <v>100</v>
      </c>
      <c r="BE143" s="133">
        <f t="shared" si="14"/>
        <v>0</v>
      </c>
      <c r="BF143" s="133">
        <f t="shared" si="15"/>
        <v>0</v>
      </c>
      <c r="BG143" s="133">
        <f t="shared" si="16"/>
        <v>0</v>
      </c>
      <c r="BH143" s="133">
        <f t="shared" si="17"/>
        <v>0</v>
      </c>
      <c r="BI143" s="133">
        <f t="shared" si="18"/>
        <v>0</v>
      </c>
      <c r="BJ143" s="13" t="s">
        <v>108</v>
      </c>
      <c r="BK143" s="133">
        <f t="shared" si="19"/>
        <v>0</v>
      </c>
      <c r="BL143" s="13" t="s">
        <v>107</v>
      </c>
      <c r="BM143" s="132" t="s">
        <v>169</v>
      </c>
    </row>
    <row r="144" spans="2:65" s="1" customFormat="1" ht="24" customHeight="1">
      <c r="B144" s="121"/>
      <c r="C144" s="122">
        <v>20</v>
      </c>
      <c r="D144" s="122" t="s">
        <v>102</v>
      </c>
      <c r="E144" s="123" t="s">
        <v>170</v>
      </c>
      <c r="F144" s="124" t="s">
        <v>171</v>
      </c>
      <c r="G144" s="125" t="s">
        <v>147</v>
      </c>
      <c r="H144" s="126">
        <v>10</v>
      </c>
      <c r="I144" s="152"/>
      <c r="J144" s="127">
        <f t="shared" si="10"/>
        <v>0</v>
      </c>
      <c r="K144" s="124" t="s">
        <v>106</v>
      </c>
      <c r="L144" s="24"/>
      <c r="M144" s="128" t="s">
        <v>1</v>
      </c>
      <c r="N144" s="129" t="s">
        <v>32</v>
      </c>
      <c r="O144" s="130">
        <v>0.17799999999999999</v>
      </c>
      <c r="P144" s="130">
        <f t="shared" si="11"/>
        <v>1.7799999999999998</v>
      </c>
      <c r="Q144" s="130">
        <v>0.45563999999999999</v>
      </c>
      <c r="R144" s="130">
        <f t="shared" si="12"/>
        <v>4.5564</v>
      </c>
      <c r="S144" s="130">
        <v>0</v>
      </c>
      <c r="T144" s="131">
        <f t="shared" si="13"/>
        <v>0</v>
      </c>
      <c r="AR144" s="132" t="s">
        <v>107</v>
      </c>
      <c r="AT144" s="132" t="s">
        <v>102</v>
      </c>
      <c r="AU144" s="132" t="s">
        <v>108</v>
      </c>
      <c r="AY144" s="13" t="s">
        <v>100</v>
      </c>
      <c r="BE144" s="133">
        <f t="shared" si="14"/>
        <v>0</v>
      </c>
      <c r="BF144" s="133">
        <f t="shared" si="15"/>
        <v>0</v>
      </c>
      <c r="BG144" s="133">
        <f t="shared" si="16"/>
        <v>0</v>
      </c>
      <c r="BH144" s="133">
        <f t="shared" si="17"/>
        <v>0</v>
      </c>
      <c r="BI144" s="133">
        <f t="shared" si="18"/>
        <v>0</v>
      </c>
      <c r="BJ144" s="13" t="s">
        <v>108</v>
      </c>
      <c r="BK144" s="133">
        <f t="shared" si="19"/>
        <v>0</v>
      </c>
      <c r="BL144" s="13" t="s">
        <v>107</v>
      </c>
      <c r="BM144" s="132" t="s">
        <v>172</v>
      </c>
    </row>
    <row r="145" spans="2:65" s="1" customFormat="1" ht="24" customHeight="1">
      <c r="B145" s="121"/>
      <c r="C145" s="122">
        <v>21</v>
      </c>
      <c r="D145" s="122" t="s">
        <v>102</v>
      </c>
      <c r="E145" s="123" t="s">
        <v>173</v>
      </c>
      <c r="F145" s="124" t="s">
        <v>174</v>
      </c>
      <c r="G145" s="125" t="s">
        <v>147</v>
      </c>
      <c r="H145" s="126">
        <v>405</v>
      </c>
      <c r="I145" s="152"/>
      <c r="J145" s="127">
        <f t="shared" si="10"/>
        <v>0</v>
      </c>
      <c r="K145" s="124" t="s">
        <v>106</v>
      </c>
      <c r="L145" s="24"/>
      <c r="M145" s="128" t="s">
        <v>1</v>
      </c>
      <c r="N145" s="129" t="s">
        <v>32</v>
      </c>
      <c r="O145" s="130">
        <v>0.71399999999999997</v>
      </c>
      <c r="P145" s="130">
        <f t="shared" si="11"/>
        <v>289.16999999999996</v>
      </c>
      <c r="Q145" s="130">
        <v>0.16700000000000001</v>
      </c>
      <c r="R145" s="130">
        <f t="shared" si="12"/>
        <v>67.635000000000005</v>
      </c>
      <c r="S145" s="130">
        <v>0</v>
      </c>
      <c r="T145" s="131">
        <f t="shared" si="13"/>
        <v>0</v>
      </c>
      <c r="AR145" s="132" t="s">
        <v>107</v>
      </c>
      <c r="AT145" s="132" t="s">
        <v>102</v>
      </c>
      <c r="AU145" s="132" t="s">
        <v>108</v>
      </c>
      <c r="AY145" s="13" t="s">
        <v>100</v>
      </c>
      <c r="BE145" s="133">
        <f t="shared" si="14"/>
        <v>0</v>
      </c>
      <c r="BF145" s="133">
        <f t="shared" si="15"/>
        <v>0</v>
      </c>
      <c r="BG145" s="133">
        <f t="shared" si="16"/>
        <v>0</v>
      </c>
      <c r="BH145" s="133">
        <f t="shared" si="17"/>
        <v>0</v>
      </c>
      <c r="BI145" s="133">
        <f t="shared" si="18"/>
        <v>0</v>
      </c>
      <c r="BJ145" s="13" t="s">
        <v>108</v>
      </c>
      <c r="BK145" s="133">
        <f t="shared" si="19"/>
        <v>0</v>
      </c>
      <c r="BL145" s="13" t="s">
        <v>107</v>
      </c>
      <c r="BM145" s="132" t="s">
        <v>175</v>
      </c>
    </row>
    <row r="146" spans="2:65" s="1" customFormat="1" ht="24" customHeight="1">
      <c r="B146" s="121"/>
      <c r="C146" s="134">
        <v>22</v>
      </c>
      <c r="D146" s="134" t="s">
        <v>156</v>
      </c>
      <c r="E146" s="135" t="s">
        <v>176</v>
      </c>
      <c r="F146" s="136" t="s">
        <v>177</v>
      </c>
      <c r="G146" s="137" t="s">
        <v>147</v>
      </c>
      <c r="H146" s="138">
        <v>405</v>
      </c>
      <c r="I146" s="153"/>
      <c r="J146" s="139">
        <f t="shared" si="10"/>
        <v>0</v>
      </c>
      <c r="K146" s="136" t="s">
        <v>106</v>
      </c>
      <c r="L146" s="140"/>
      <c r="M146" s="141" t="s">
        <v>1</v>
      </c>
      <c r="N146" s="142" t="s">
        <v>32</v>
      </c>
      <c r="O146" s="130">
        <v>0</v>
      </c>
      <c r="P146" s="130">
        <f t="shared" si="11"/>
        <v>0</v>
      </c>
      <c r="Q146" s="130">
        <v>0.13</v>
      </c>
      <c r="R146" s="130">
        <f t="shared" si="12"/>
        <v>52.65</v>
      </c>
      <c r="S146" s="130">
        <v>0</v>
      </c>
      <c r="T146" s="131">
        <f t="shared" si="13"/>
        <v>0</v>
      </c>
      <c r="AR146" s="132" t="s">
        <v>157</v>
      </c>
      <c r="AT146" s="132" t="s">
        <v>156</v>
      </c>
      <c r="AU146" s="132" t="s">
        <v>108</v>
      </c>
      <c r="AY146" s="13" t="s">
        <v>100</v>
      </c>
      <c r="BE146" s="133">
        <f t="shared" si="14"/>
        <v>0</v>
      </c>
      <c r="BF146" s="133">
        <f t="shared" si="15"/>
        <v>0</v>
      </c>
      <c r="BG146" s="133">
        <f t="shared" si="16"/>
        <v>0</v>
      </c>
      <c r="BH146" s="133">
        <f t="shared" si="17"/>
        <v>0</v>
      </c>
      <c r="BI146" s="133">
        <f t="shared" si="18"/>
        <v>0</v>
      </c>
      <c r="BJ146" s="13" t="s">
        <v>108</v>
      </c>
      <c r="BK146" s="133">
        <f t="shared" si="19"/>
        <v>0</v>
      </c>
      <c r="BL146" s="13" t="s">
        <v>107</v>
      </c>
      <c r="BM146" s="132" t="s">
        <v>178</v>
      </c>
    </row>
    <row r="147" spans="2:65" s="11" customFormat="1" ht="22.9" customHeight="1">
      <c r="B147" s="109"/>
      <c r="D147" s="110" t="s">
        <v>65</v>
      </c>
      <c r="E147" s="119" t="s">
        <v>179</v>
      </c>
      <c r="F147" s="119" t="s">
        <v>180</v>
      </c>
      <c r="J147" s="120">
        <f>SUM(J148:J151)</f>
        <v>0</v>
      </c>
      <c r="L147" s="109"/>
      <c r="M147" s="113"/>
      <c r="N147" s="114"/>
      <c r="O147" s="114"/>
      <c r="P147" s="115">
        <f>SUM(P148:P151)</f>
        <v>72.552000000000007</v>
      </c>
      <c r="Q147" s="114"/>
      <c r="R147" s="115">
        <f>SUM(R148:R151)</f>
        <v>66.776380000000003</v>
      </c>
      <c r="S147" s="114"/>
      <c r="T147" s="116">
        <f>SUM(T148:T151)</f>
        <v>0</v>
      </c>
      <c r="AR147" s="110" t="s">
        <v>72</v>
      </c>
      <c r="AT147" s="117" t="s">
        <v>65</v>
      </c>
      <c r="AU147" s="117" t="s">
        <v>72</v>
      </c>
      <c r="AY147" s="110" t="s">
        <v>100</v>
      </c>
      <c r="BK147" s="118">
        <f>SUM(BK148:BK151)</f>
        <v>0</v>
      </c>
    </row>
    <row r="148" spans="2:65" s="1" customFormat="1" ht="36" customHeight="1">
      <c r="B148" s="121"/>
      <c r="C148" s="122">
        <v>23</v>
      </c>
      <c r="D148" s="122" t="s">
        <v>102</v>
      </c>
      <c r="E148" s="123" t="s">
        <v>181</v>
      </c>
      <c r="F148" s="124" t="s">
        <v>182</v>
      </c>
      <c r="G148" s="125" t="s">
        <v>155</v>
      </c>
      <c r="H148" s="126">
        <v>538</v>
      </c>
      <c r="I148" s="152"/>
      <c r="J148" s="127">
        <f>ROUND(I148*H148,2)</f>
        <v>0</v>
      </c>
      <c r="K148" s="124" t="s">
        <v>106</v>
      </c>
      <c r="L148" s="24"/>
      <c r="M148" s="128" t="s">
        <v>1</v>
      </c>
      <c r="N148" s="129" t="s">
        <v>32</v>
      </c>
      <c r="O148" s="130">
        <v>0.13200000000000001</v>
      </c>
      <c r="P148" s="130">
        <f>O148*H148</f>
        <v>71.016000000000005</v>
      </c>
      <c r="Q148" s="130">
        <v>9.8530000000000006E-2</v>
      </c>
      <c r="R148" s="130">
        <f>Q148*H148</f>
        <v>53.009140000000002</v>
      </c>
      <c r="S148" s="130">
        <v>0</v>
      </c>
      <c r="T148" s="131">
        <f>S148*H148</f>
        <v>0</v>
      </c>
      <c r="AR148" s="132" t="s">
        <v>107</v>
      </c>
      <c r="AT148" s="132" t="s">
        <v>102</v>
      </c>
      <c r="AU148" s="132" t="s">
        <v>108</v>
      </c>
      <c r="AY148" s="13" t="s">
        <v>100</v>
      </c>
      <c r="BE148" s="133">
        <f>IF(N148="základná",J148,0)</f>
        <v>0</v>
      </c>
      <c r="BF148" s="133">
        <f>IF(N148="znížená",J148,0)</f>
        <v>0</v>
      </c>
      <c r="BG148" s="133">
        <f>IF(N148="zákl. prenesená",J148,0)</f>
        <v>0</v>
      </c>
      <c r="BH148" s="133">
        <f>IF(N148="zníž. prenesená",J148,0)</f>
        <v>0</v>
      </c>
      <c r="BI148" s="133">
        <f>IF(N148="nulová",J148,0)</f>
        <v>0</v>
      </c>
      <c r="BJ148" s="13" t="s">
        <v>108</v>
      </c>
      <c r="BK148" s="133">
        <f>ROUND(I148*H148,2)</f>
        <v>0</v>
      </c>
      <c r="BL148" s="13" t="s">
        <v>107</v>
      </c>
      <c r="BM148" s="132" t="s">
        <v>183</v>
      </c>
    </row>
    <row r="149" spans="2:65" s="1" customFormat="1" ht="24" customHeight="1">
      <c r="B149" s="121"/>
      <c r="C149" s="134">
        <v>24</v>
      </c>
      <c r="D149" s="134" t="s">
        <v>156</v>
      </c>
      <c r="E149" s="135" t="s">
        <v>184</v>
      </c>
      <c r="F149" s="136" t="s">
        <v>199</v>
      </c>
      <c r="G149" s="137" t="s">
        <v>185</v>
      </c>
      <c r="H149" s="138">
        <v>543</v>
      </c>
      <c r="I149" s="153"/>
      <c r="J149" s="139">
        <f>ROUND(I149*H149,2)</f>
        <v>0</v>
      </c>
      <c r="K149" s="136" t="s">
        <v>106</v>
      </c>
      <c r="L149" s="140"/>
      <c r="M149" s="141" t="s">
        <v>1</v>
      </c>
      <c r="N149" s="142" t="s">
        <v>32</v>
      </c>
      <c r="O149" s="130">
        <v>0</v>
      </c>
      <c r="P149" s="130">
        <f>O149*H149</f>
        <v>0</v>
      </c>
      <c r="Q149" s="130">
        <v>2.3E-2</v>
      </c>
      <c r="R149" s="130">
        <f>Q149*H149</f>
        <v>12.488999999999999</v>
      </c>
      <c r="S149" s="130">
        <v>0</v>
      </c>
      <c r="T149" s="131">
        <f>S149*H149</f>
        <v>0</v>
      </c>
      <c r="AR149" s="132" t="s">
        <v>157</v>
      </c>
      <c r="AT149" s="132" t="s">
        <v>156</v>
      </c>
      <c r="AU149" s="132" t="s">
        <v>108</v>
      </c>
      <c r="AY149" s="13" t="s">
        <v>100</v>
      </c>
      <c r="BE149" s="133">
        <f>IF(N149="základná",J149,0)</f>
        <v>0</v>
      </c>
      <c r="BF149" s="133">
        <f>IF(N149="znížená",J149,0)</f>
        <v>0</v>
      </c>
      <c r="BG149" s="133">
        <f>IF(N149="zákl. prenesená",J149,0)</f>
        <v>0</v>
      </c>
      <c r="BH149" s="133">
        <f>IF(N149="zníž. prenesená",J149,0)</f>
        <v>0</v>
      </c>
      <c r="BI149" s="133">
        <f>IF(N149="nulová",J149,0)</f>
        <v>0</v>
      </c>
      <c r="BJ149" s="13" t="s">
        <v>108</v>
      </c>
      <c r="BK149" s="133">
        <f>ROUND(I149*H149,2)</f>
        <v>0</v>
      </c>
      <c r="BL149" s="13" t="s">
        <v>107</v>
      </c>
      <c r="BM149" s="132" t="s">
        <v>186</v>
      </c>
    </row>
    <row r="150" spans="2:65" s="1" customFormat="1" ht="24" customHeight="1">
      <c r="B150" s="121"/>
      <c r="C150" s="122">
        <v>25</v>
      </c>
      <c r="D150" s="122" t="s">
        <v>102</v>
      </c>
      <c r="E150" s="123" t="s">
        <v>187</v>
      </c>
      <c r="F150" s="124" t="s">
        <v>188</v>
      </c>
      <c r="G150" s="125" t="s">
        <v>155</v>
      </c>
      <c r="H150" s="126">
        <v>6</v>
      </c>
      <c r="I150" s="152"/>
      <c r="J150" s="127">
        <f>ROUND(I150*H150,2)</f>
        <v>0</v>
      </c>
      <c r="K150" s="124" t="s">
        <v>106</v>
      </c>
      <c r="L150" s="24"/>
      <c r="M150" s="128" t="s">
        <v>1</v>
      </c>
      <c r="N150" s="129" t="s">
        <v>32</v>
      </c>
      <c r="O150" s="130">
        <v>0.25600000000000001</v>
      </c>
      <c r="P150" s="130">
        <f>O150*H150</f>
        <v>1.536</v>
      </c>
      <c r="Q150" s="130">
        <v>0.16503999999999999</v>
      </c>
      <c r="R150" s="130">
        <f>Q150*H150</f>
        <v>0.99024000000000001</v>
      </c>
      <c r="S150" s="130">
        <v>0</v>
      </c>
      <c r="T150" s="131">
        <f>S150*H150</f>
        <v>0</v>
      </c>
      <c r="AR150" s="132" t="s">
        <v>107</v>
      </c>
      <c r="AT150" s="132" t="s">
        <v>102</v>
      </c>
      <c r="AU150" s="132" t="s">
        <v>108</v>
      </c>
      <c r="AY150" s="13" t="s">
        <v>100</v>
      </c>
      <c r="BE150" s="133">
        <f>IF(N150="základná",J150,0)</f>
        <v>0</v>
      </c>
      <c r="BF150" s="133">
        <f>IF(N150="znížená",J150,0)</f>
        <v>0</v>
      </c>
      <c r="BG150" s="133">
        <f>IF(N150="zákl. prenesená",J150,0)</f>
        <v>0</v>
      </c>
      <c r="BH150" s="133">
        <f>IF(N150="zníž. prenesená",J150,0)</f>
        <v>0</v>
      </c>
      <c r="BI150" s="133">
        <f>IF(N150="nulová",J150,0)</f>
        <v>0</v>
      </c>
      <c r="BJ150" s="13" t="s">
        <v>108</v>
      </c>
      <c r="BK150" s="133">
        <f>ROUND(I150*H150,2)</f>
        <v>0</v>
      </c>
      <c r="BL150" s="13" t="s">
        <v>107</v>
      </c>
      <c r="BM150" s="132" t="s">
        <v>189</v>
      </c>
    </row>
    <row r="151" spans="2:65" s="1" customFormat="1" ht="24" customHeight="1">
      <c r="B151" s="121"/>
      <c r="C151" s="134">
        <v>26</v>
      </c>
      <c r="D151" s="134" t="s">
        <v>156</v>
      </c>
      <c r="E151" s="135" t="s">
        <v>190</v>
      </c>
      <c r="F151" s="136" t="s">
        <v>200</v>
      </c>
      <c r="G151" s="137" t="s">
        <v>185</v>
      </c>
      <c r="H151" s="138">
        <v>6</v>
      </c>
      <c r="I151" s="153"/>
      <c r="J151" s="139">
        <f>ROUND(I151*H151,2)</f>
        <v>0</v>
      </c>
      <c r="K151" s="136" t="s">
        <v>106</v>
      </c>
      <c r="L151" s="140"/>
      <c r="M151" s="141" t="s">
        <v>1</v>
      </c>
      <c r="N151" s="142" t="s">
        <v>32</v>
      </c>
      <c r="O151" s="130">
        <v>0</v>
      </c>
      <c r="P151" s="130">
        <f>O151*H151</f>
        <v>0</v>
      </c>
      <c r="Q151" s="130">
        <v>4.8000000000000001E-2</v>
      </c>
      <c r="R151" s="130">
        <f>Q151*H151</f>
        <v>0.28800000000000003</v>
      </c>
      <c r="S151" s="130">
        <v>0</v>
      </c>
      <c r="T151" s="131">
        <f>S151*H151</f>
        <v>0</v>
      </c>
      <c r="AR151" s="132" t="s">
        <v>157</v>
      </c>
      <c r="AT151" s="132" t="s">
        <v>156</v>
      </c>
      <c r="AU151" s="132" t="s">
        <v>108</v>
      </c>
      <c r="AY151" s="13" t="s">
        <v>100</v>
      </c>
      <c r="BE151" s="133">
        <f>IF(N151="základná",J151,0)</f>
        <v>0</v>
      </c>
      <c r="BF151" s="133">
        <f>IF(N151="znížená",J151,0)</f>
        <v>0</v>
      </c>
      <c r="BG151" s="133">
        <f>IF(N151="zákl. prenesená",J151,0)</f>
        <v>0</v>
      </c>
      <c r="BH151" s="133">
        <f>IF(N151="zníž. prenesená",J151,0)</f>
        <v>0</v>
      </c>
      <c r="BI151" s="133">
        <f>IF(N151="nulová",J151,0)</f>
        <v>0</v>
      </c>
      <c r="BJ151" s="13" t="s">
        <v>108</v>
      </c>
      <c r="BK151" s="133">
        <f>ROUND(I151*H151,2)</f>
        <v>0</v>
      </c>
      <c r="BL151" s="13" t="s">
        <v>107</v>
      </c>
      <c r="BM151" s="132" t="s">
        <v>191</v>
      </c>
    </row>
    <row r="152" spans="2:65" s="11" customFormat="1" ht="22.9" customHeight="1">
      <c r="B152" s="109"/>
      <c r="D152" s="110" t="s">
        <v>65</v>
      </c>
      <c r="E152" s="119" t="s">
        <v>192</v>
      </c>
      <c r="F152" s="119" t="s">
        <v>193</v>
      </c>
      <c r="J152" s="120">
        <f>SUM(J153)</f>
        <v>0</v>
      </c>
      <c r="L152" s="109"/>
      <c r="M152" s="113"/>
      <c r="N152" s="114"/>
      <c r="O152" s="114"/>
      <c r="P152" s="115">
        <f>P153</f>
        <v>230.298</v>
      </c>
      <c r="Q152" s="114"/>
      <c r="R152" s="115">
        <f>R153</f>
        <v>0</v>
      </c>
      <c r="S152" s="114"/>
      <c r="T152" s="116">
        <f>T153</f>
        <v>0</v>
      </c>
      <c r="AR152" s="110" t="s">
        <v>72</v>
      </c>
      <c r="AT152" s="117" t="s">
        <v>65</v>
      </c>
      <c r="AU152" s="117" t="s">
        <v>72</v>
      </c>
      <c r="AY152" s="110" t="s">
        <v>100</v>
      </c>
      <c r="BK152" s="118">
        <f>BK153</f>
        <v>0</v>
      </c>
    </row>
    <row r="153" spans="2:65" s="1" customFormat="1" ht="24" customHeight="1">
      <c r="B153" s="121"/>
      <c r="C153" s="122">
        <v>27</v>
      </c>
      <c r="D153" s="122" t="s">
        <v>102</v>
      </c>
      <c r="E153" s="123" t="s">
        <v>194</v>
      </c>
      <c r="F153" s="124" t="s">
        <v>195</v>
      </c>
      <c r="G153" s="125" t="s">
        <v>158</v>
      </c>
      <c r="H153" s="126">
        <v>586</v>
      </c>
      <c r="I153" s="152"/>
      <c r="J153" s="127">
        <f>ROUND(I153*H153,2)</f>
        <v>0</v>
      </c>
      <c r="K153" s="124" t="s">
        <v>106</v>
      </c>
      <c r="L153" s="24"/>
      <c r="M153" s="143" t="s">
        <v>1</v>
      </c>
      <c r="N153" s="144" t="s">
        <v>32</v>
      </c>
      <c r="O153" s="145">
        <v>0.39300000000000002</v>
      </c>
      <c r="P153" s="145">
        <f>O153*H153</f>
        <v>230.298</v>
      </c>
      <c r="Q153" s="145">
        <v>0</v>
      </c>
      <c r="R153" s="145">
        <f>Q153*H153</f>
        <v>0</v>
      </c>
      <c r="S153" s="145">
        <v>0</v>
      </c>
      <c r="T153" s="146">
        <f>S153*H153</f>
        <v>0</v>
      </c>
      <c r="AR153" s="132" t="s">
        <v>107</v>
      </c>
      <c r="AT153" s="132" t="s">
        <v>102</v>
      </c>
      <c r="AU153" s="132" t="s">
        <v>108</v>
      </c>
      <c r="AY153" s="13" t="s">
        <v>100</v>
      </c>
      <c r="BE153" s="133">
        <f>IF(N153="základná",J153,0)</f>
        <v>0</v>
      </c>
      <c r="BF153" s="133">
        <f>IF(N153="znížená",J153,0)</f>
        <v>0</v>
      </c>
      <c r="BG153" s="133">
        <f>IF(N153="zákl. prenesená",J153,0)</f>
        <v>0</v>
      </c>
      <c r="BH153" s="133">
        <f>IF(N153="zníž. prenesená",J153,0)</f>
        <v>0</v>
      </c>
      <c r="BI153" s="133">
        <f>IF(N153="nulová",J153,0)</f>
        <v>0</v>
      </c>
      <c r="BJ153" s="13" t="s">
        <v>108</v>
      </c>
      <c r="BK153" s="133">
        <f>ROUND(I153*H153,2)</f>
        <v>0</v>
      </c>
      <c r="BL153" s="13" t="s">
        <v>107</v>
      </c>
      <c r="BM153" s="132" t="s">
        <v>196</v>
      </c>
    </row>
    <row r="154" spans="2:65" s="1" customFormat="1" ht="6.95" customHeight="1">
      <c r="B154" s="36"/>
      <c r="C154" s="37"/>
      <c r="D154" s="37"/>
      <c r="E154" s="37"/>
      <c r="F154" s="37"/>
      <c r="G154" s="37"/>
      <c r="H154" s="37"/>
      <c r="I154" s="37"/>
      <c r="J154" s="37"/>
      <c r="K154" s="37"/>
      <c r="L154" s="24"/>
    </row>
  </sheetData>
  <autoFilter ref="C120:K153" xr:uid="{00000000-0009-0000-0000-000001000000}"/>
  <mergeCells count="16">
    <mergeCell ref="E85:H85"/>
    <mergeCell ref="E15:H15"/>
    <mergeCell ref="E24:H24"/>
    <mergeCell ref="F92:H92"/>
    <mergeCell ref="F91:H91"/>
    <mergeCell ref="E21:H21"/>
    <mergeCell ref="L2:V2"/>
    <mergeCell ref="E7:H7"/>
    <mergeCell ref="E9:H9"/>
    <mergeCell ref="E18:H18"/>
    <mergeCell ref="E27:H27"/>
    <mergeCell ref="F117:H117"/>
    <mergeCell ref="F118:H118"/>
    <mergeCell ref="E87:H87"/>
    <mergeCell ref="E111:H111"/>
    <mergeCell ref="E113:H113"/>
  </mergeCells>
  <pageMargins left="0.7" right="0.7" top="0.75" bottom="0.75" header="0.3" footer="0.3"/>
  <pageSetup paperSize="9" scale="77" orientation="portrait" blackAndWhite="1" r:id="rId1"/>
  <headerFooter>
    <oddFooter>&amp;CStrana &amp;P z &amp;N</oddFooter>
  </headerFooter>
  <rowBreaks count="1" manualBreakCount="1">
    <brk id="153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30.1 - Chodník NL</vt:lpstr>
      <vt:lpstr>'30.1 - Chodník NL'!Názvy_tlače</vt:lpstr>
      <vt:lpstr>'Rekapitulácia stavby'!Názvy_tlače</vt:lpstr>
      <vt:lpstr>'30.1 - Chodník NL'!Oblasť_tlače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Ivanecky Jozef</dc:creator>
  <cp:lastModifiedBy>Vladko</cp:lastModifiedBy>
  <cp:lastPrinted>2019-09-20T07:21:18Z</cp:lastPrinted>
  <dcterms:created xsi:type="dcterms:W3CDTF">2019-03-28T14:01:01Z</dcterms:created>
  <dcterms:modified xsi:type="dcterms:W3CDTF">2019-10-07T23:43:10Z</dcterms:modified>
</cp:coreProperties>
</file>